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shiba2\Desktop\Stano\Ostatné\Králik\4.5.2023 urbriát rudina\"/>
    </mc:Choice>
  </mc:AlternateContent>
  <bookViews>
    <workbookView xWindow="0" yWindow="0" windowWidth="0" windowHeight="0"/>
  </bookViews>
  <sheets>
    <sheet name="Rekapitulácia stavby" sheetId="1" r:id="rId1"/>
    <sheet name="6 - Odvodňovací rigol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'6 - Odvodňovací rigol'!$C$119:$K$137</definedName>
    <definedName name="_xlnm.Print_Area" localSheetId="1">'6 - Odvodňovací rigol'!$C$4:$J$76,'6 - Odvodňovací rigol'!$C$82:$J$101,'6 - Odvodňovací rigol'!$C$107:$J$137</definedName>
    <definedName name="_xlnm.Print_Titles" localSheetId="1">'6 - Odvodňovací rigol'!$119:$119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3"/>
  <c r="BH123"/>
  <c r="BG123"/>
  <c r="BE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89"/>
  <c r="E7"/>
  <c r="E110"/>
  <c i="1" r="L90"/>
  <c r="AM90"/>
  <c r="AM89"/>
  <c r="L89"/>
  <c r="AM87"/>
  <c r="L87"/>
  <c r="L85"/>
  <c r="L84"/>
  <c i="2" r="BK136"/>
  <c r="BK129"/>
  <c r="BK127"/>
  <c r="J137"/>
  <c r="J126"/>
  <c r="J136"/>
  <c r="BK133"/>
  <c r="J132"/>
  <c r="J127"/>
  <c r="BK125"/>
  <c r="J125"/>
  <c r="J123"/>
  <c r="BK132"/>
  <c r="J133"/>
  <c i="1" r="AS94"/>
  <c i="2" r="BK137"/>
  <c r="J129"/>
  <c r="BK126"/>
  <c r="BK123"/>
  <c l="1" r="P122"/>
  <c r="T122"/>
  <c r="R128"/>
  <c r="P135"/>
  <c r="BK122"/>
  <c r="R122"/>
  <c r="P128"/>
  <c r="BK135"/>
  <c r="J135"/>
  <c r="J100"/>
  <c r="R135"/>
  <c r="BK128"/>
  <c r="J128"/>
  <c r="J99"/>
  <c r="T128"/>
  <c r="T135"/>
  <c r="F92"/>
  <c r="J114"/>
  <c r="BF123"/>
  <c r="BF132"/>
  <c r="BF133"/>
  <c r="BF126"/>
  <c r="BF127"/>
  <c r="BF129"/>
  <c r="BF136"/>
  <c r="E85"/>
  <c r="BF125"/>
  <c r="BF137"/>
  <c r="J33"/>
  <c i="1" r="AV95"/>
  <c i="2" r="F37"/>
  <c i="1" r="BD95"/>
  <c r="BD94"/>
  <c r="W33"/>
  <c i="2" r="F36"/>
  <c i="1" r="BC95"/>
  <c r="BC94"/>
  <c r="W32"/>
  <c i="2" r="F35"/>
  <c i="1" r="BB95"/>
  <c r="BB94"/>
  <c r="AX94"/>
  <c i="2" r="F33"/>
  <c i="1" r="AZ95"/>
  <c r="AZ94"/>
  <c r="W29"/>
  <c i="2" l="1" r="R121"/>
  <c r="R120"/>
  <c r="BK121"/>
  <c r="BK120"/>
  <c r="J120"/>
  <c r="J96"/>
  <c r="T121"/>
  <c r="T120"/>
  <c r="P121"/>
  <c r="P120"/>
  <c i="1" r="AU95"/>
  <c i="2" r="J122"/>
  <c r="J98"/>
  <c i="1" r="AU94"/>
  <c r="AV94"/>
  <c r="AK29"/>
  <c i="2" r="F34"/>
  <c i="1" r="BA95"/>
  <c r="BA94"/>
  <c r="AW94"/>
  <c r="AK30"/>
  <c r="AY94"/>
  <c r="W31"/>
  <c i="2" r="J34"/>
  <c i="1" r="AW95"/>
  <c r="AT95"/>
  <c i="2" l="1" r="J121"/>
  <c r="J97"/>
  <c r="J30"/>
  <c i="1" r="AG95"/>
  <c r="AG94"/>
  <c r="AK26"/>
  <c r="AK35"/>
  <c r="AT94"/>
  <c r="W30"/>
  <c i="2" l="1" r="J39"/>
  <c i="1" r="AN94"/>
  <c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<sst xmlns="http://schemas.openxmlformats.org/spreadsheetml/2006/main">
  <si>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</si>
  <si>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</si>
  <si>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</si>
  <si>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</si>
  <si>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{48c04361-b594-4b24-8240-4356ea57862c}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</si>
  <si>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</si>
  <si>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</si>
  <si>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</si>
  <si>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</si>
  <si>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</si>
  <si>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</si>
  <si>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</si>
  <si>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</si>
  <si>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0101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</si>
  <si>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</si>
  <si>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</si>
  <si>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Opatrenia na zlepšenie zadržiavania vody na pozemkoch Urbár Rudina Pozemkové spoločenstvo</t>
  </si>
  <si>
    <t>JKSO:</t>
  </si>
  <si>
    <t>KS:</t>
  </si>
  <si>
    <t>Miesto:</t>
  </si>
  <si>
    <t xml:space="preserve">Rudina </t>
  </si>
  <si>
    <t>Dátum:</t>
  </si>
  <si>
    <t>4. 5. 2023</t>
  </si>
  <si>
    <t>Objednávateľ:</t>
  </si>
  <si>
    <t>IČO:</t>
  </si>
  <si>
    <t>Urbár Rudina Pozemkové spoločenstvo</t>
  </si>
  <si>
    <t>IČ DPH:</t>
  </si>
  <si>
    <t>Zhotoviteľ:</t>
  </si>
  <si>
    <t>Vyplň údaj</t>
  </si>
  <si>
    <t>Projektant:</t>
  </si>
  <si>
    <t>Ing.arch.Stanislav Sýkora</t>
  </si>
  <si>
    <t>True</t>
  </si>
  <si>
    <t>Spracovateľ:</t>
  </si>
  <si>
    <t>Stanislav Hlubina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</si>
  <si>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</si>
  <si>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</si>
  <si>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</si>
  <si>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</si>
  <si>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</si>
  <si>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</si>
  <si>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</si>
  <si>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</si>
  <si>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</si>
  <si>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</si>
  <si>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</si>
  <si>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</si>
  <si>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</si>
  <si>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</si>
  <si>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</si>
  <si>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</si>
  <si>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</si>
  <si>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</si>
  <si>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</si>
  <si>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</si>
  <si>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</si>
  <si>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</si>
  <si>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</si>
  <si>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</si>
  <si>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</si>
  <si>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</si>
  <si>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</si>
  <si>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</si>
  <si>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</si>
  <si>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</si>
  <si>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</si>
  <si>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</si>
  <si>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</si>
  <si>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</si>
  <si>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</si>
  <si>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</si>
  <si>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</si>
  <si>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</si>
  <si>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</si>
  <si>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</si>
  <si>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</si>
  <si>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</si>
  <si>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</si>
  <si>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</si>
  <si>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</si>
  <si>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</si>
  <si>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6</t>
  </si>
  <si>
    <t>Odvodňovací rigol</t>
  </si>
  <si>
    <t>STA</t>
  </si>
  <si>
    <t>1</t>
  </si>
  <si>
    <t>{6e9d6537-c430-46ce-8414-a936b27304e8}</t>
  </si>
  <si>
    <t>KRYCÍ LIST ROZPOČTU</t>
  </si>
  <si>
    <t>Objekt:</t>
  </si>
  <si>
    <t>6 - Odvodňovací rigol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</si>
  <si>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</si>
  <si>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</si>
  <si>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</si>
  <si>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</si>
  <si>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</si>
  <si>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</si>
  <si>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</si>
  <si>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9 - Ostatné konštrukcie a práce-búranie</t>
  </si>
  <si>
    <t xml:space="preserve">    99 - Presun hmôt HSV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</si>
  <si>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</si>
  <si>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</si>
  <si>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</si>
  <si>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</si>
  <si>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</si>
  <si>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</si>
  <si>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</si>
  <si>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</si>
  <si>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</si>
  <si>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</si>
  <si>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</si>
  <si>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</si>
  <si>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</si>
  <si>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</si>
  <si>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</si>
  <si>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</si>
  <si>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</si>
  <si>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132301101.S</t>
  </si>
  <si>
    <t>Výkop ryhy do šírky 600 mm v horn.4 do 100 m3</t>
  </si>
  <si>
    <t>m3</t>
  </si>
  <si>
    <t>4</t>
  </si>
  <si>
    <t>2</t>
  </si>
  <si>
    <t>13554984</t>
  </si>
  <si>
    <t>VV</t>
  </si>
  <si>
    <t>44,00*0,60*0,60</t>
  </si>
  <si>
    <t>162301101.S</t>
  </si>
  <si>
    <t>Vodorovné premiestnenie výkopku po spevnenej ceste z horniny tr.1-4, do 100 m3 na vzdialenosť do 500 m</t>
  </si>
  <si>
    <t>-2102088409</t>
  </si>
  <si>
    <t>3</t>
  </si>
  <si>
    <t>167101101.S</t>
  </si>
  <si>
    <t>Nakladanie neuľahnutého výkopku z hornín tr.1-4 do 100 m3</t>
  </si>
  <si>
    <t>904683327</t>
  </si>
  <si>
    <t>171203112.S</t>
  </si>
  <si>
    <t>Uloženie a hrubé rozhrnutie výkopku bez zhutnenia na svahu nad 1:5 do 1:2</t>
  </si>
  <si>
    <t>729880129</t>
  </si>
  <si>
    <t>9</t>
  </si>
  <si>
    <t>Ostatné konštrukcie a práce-búranie</t>
  </si>
  <si>
    <t>5</t>
  </si>
  <si>
    <t>918101112.S</t>
  </si>
  <si>
    <t>Lôžko pod obrubníky, krajníky alebo obruby z dlažobných kociek z betónu prostého tr. C 16/20</t>
  </si>
  <si>
    <t>-820334410</t>
  </si>
  <si>
    <t>44,00*0,70*0,10</t>
  </si>
  <si>
    <t>Súčet</t>
  </si>
  <si>
    <t>935112211.S</t>
  </si>
  <si>
    <t>Osadenie priekop. žľabu z betón. priekopových tvárnic šírky 500- 800 mm do betónu C 12/15</t>
  </si>
  <si>
    <t>m</t>
  </si>
  <si>
    <t>-289834844</t>
  </si>
  <si>
    <t>7</t>
  </si>
  <si>
    <t>M</t>
  </si>
  <si>
    <t>592270000300</t>
  </si>
  <si>
    <t xml:space="preserve">Betónový žľab U 50/50/50 výrobca Insempre </t>
  </si>
  <si>
    <t>ks</t>
  </si>
  <si>
    <t>8</t>
  </si>
  <si>
    <t>1470780056</t>
  </si>
  <si>
    <t>44,00*1,05</t>
  </si>
  <si>
    <t>99</t>
  </si>
  <si>
    <t>Presun hmôt HSV</t>
  </si>
  <si>
    <t>998332011.S</t>
  </si>
  <si>
    <t>Presun hmôt pre úpravy vodných tokov a kanály dĺžky do 7000 m, hrádze ochranné, rybničné a ostatné</t>
  </si>
  <si>
    <t>t</t>
  </si>
  <si>
    <t>304612127</t>
  </si>
  <si>
    <t>998332091.S</t>
  </si>
  <si>
    <t>Príplatok k cene za zväčšený presun pre úpravy vodných tokov a kanály dĺžky do 7000 m, hrádze ochranné, rybničné a ostatné nad vymedzenú najväčšiu dopravnú vzdialenosť do 1000 m</t>
  </si>
  <si>
    <t>64160934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</si>
</sst>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4" fontId="29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30" fillId="0" borderId="19" xfId="0" applyNumberFormat="1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166" fontId="30" fillId="0" borderId="20" xfId="0" applyNumberFormat="1" applyFont="1" applyBorder="1" applyAlignment="1">
      <alignment vertical="center"/>
    </xf>
    <xf numFmtId="4" fontId="30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="1" customFormat="1" ht="12" customHeight="1">
      <c r="B5" s="20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14</v>
      </c>
      <c r="BS5" s="17" t="s">
        <v>6</v>
      </c>
    </row>
    <row r="6" s="1" customFormat="1" ht="36.96" customHeight="1">
      <c r="B6" s="20"/>
      <c r="D6" s="27" t="s">
        <v>15</v>
      </c>
      <c r="K6" s="28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17</v>
      </c>
      <c r="K7" s="25" t="s">
        <v>1</v>
      </c>
      <c r="AK7" s="30" t="s">
        <v>18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19</v>
      </c>
      <c r="K8" s="25" t="s">
        <v>20</v>
      </c>
      <c r="AK8" s="30" t="s">
        <v>21</v>
      </c>
      <c r="AN8" s="31" t="s">
        <v>22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23</v>
      </c>
      <c r="AK10" s="30" t="s">
        <v>24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25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24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24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30</v>
      </c>
      <c r="AK17" s="30" t="s">
        <v>26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24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33</v>
      </c>
      <c r="AK20" s="30" t="s">
        <v>26</v>
      </c>
      <c r="AN20" s="25" t="s">
        <v>1</v>
      </c>
      <c r="AR20" s="20"/>
      <c r="BE20" s="29"/>
      <c r="BS20" s="17" t="s">
        <v>31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43" t="s">
        <v>40</v>
      </c>
      <c r="G29" s="3"/>
      <c r="H29" s="3"/>
      <c r="I29" s="3"/>
      <c r="J29" s="3"/>
      <c r="K29" s="3"/>
      <c r="L29" s="44">
        <v>0.20000000000000001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6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ROUND(AV94, 2)</f>
        <v>0</v>
      </c>
      <c r="AL29" s="45"/>
      <c r="AM29" s="45"/>
      <c r="AN29" s="45"/>
      <c r="AO29" s="45"/>
      <c r="AP29" s="45"/>
      <c r="AQ29" s="45"/>
      <c r="AR29" s="47"/>
      <c r="AS29" s="45"/>
      <c r="AT29" s="45"/>
      <c r="AU29" s="45"/>
      <c r="AV29" s="45"/>
      <c r="AW29" s="45"/>
      <c r="AX29" s="45"/>
      <c r="AY29" s="45"/>
      <c r="AZ29" s="45"/>
      <c r="BE29" s="48"/>
    </row>
    <row r="30" s="3" customFormat="1" ht="14.4" customHeight="1">
      <c r="A30" s="3"/>
      <c r="B30" s="42"/>
      <c r="C30" s="3"/>
      <c r="D30" s="3"/>
      <c r="E30" s="3"/>
      <c r="F30" s="43" t="s">
        <v>41</v>
      </c>
      <c r="G30" s="3"/>
      <c r="H30" s="3"/>
      <c r="I30" s="3"/>
      <c r="J30" s="3"/>
      <c r="K30" s="3"/>
      <c r="L30" s="44">
        <v>0.20000000000000001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6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6">
        <f>ROUND(AW94, 2)</f>
        <v>0</v>
      </c>
      <c r="AL30" s="45"/>
      <c r="AM30" s="45"/>
      <c r="AN30" s="45"/>
      <c r="AO30" s="45"/>
      <c r="AP30" s="45"/>
      <c r="AQ30" s="45"/>
      <c r="AR30" s="47"/>
      <c r="AS30" s="45"/>
      <c r="AT30" s="45"/>
      <c r="AU30" s="45"/>
      <c r="AV30" s="45"/>
      <c r="AW30" s="45"/>
      <c r="AX30" s="45"/>
      <c r="AY30" s="45"/>
      <c r="AZ30" s="45"/>
      <c r="BE30" s="48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9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0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0">
        <v>0</v>
      </c>
      <c r="AL31" s="3"/>
      <c r="AM31" s="3"/>
      <c r="AN31" s="3"/>
      <c r="AO31" s="3"/>
      <c r="AP31" s="3"/>
      <c r="AQ31" s="3"/>
      <c r="AR31" s="42"/>
      <c r="BE31" s="48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9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0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0">
        <v>0</v>
      </c>
      <c r="AL32" s="3"/>
      <c r="AM32" s="3"/>
      <c r="AN32" s="3"/>
      <c r="AO32" s="3"/>
      <c r="AP32" s="3"/>
      <c r="AQ32" s="3"/>
      <c r="AR32" s="42"/>
      <c r="BE32" s="48"/>
    </row>
    <row r="33" hidden="1" s="3" customFormat="1" ht="14.4" customHeight="1">
      <c r="A33" s="3"/>
      <c r="B33" s="42"/>
      <c r="C33" s="3"/>
      <c r="D33" s="3"/>
      <c r="E33" s="3"/>
      <c r="F33" s="43" t="s">
        <v>44</v>
      </c>
      <c r="G33" s="3"/>
      <c r="H33" s="3"/>
      <c r="I33" s="3"/>
      <c r="J33" s="3"/>
      <c r="K33" s="3"/>
      <c r="L33" s="44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6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6">
        <v>0</v>
      </c>
      <c r="AL33" s="45"/>
      <c r="AM33" s="45"/>
      <c r="AN33" s="45"/>
      <c r="AO33" s="45"/>
      <c r="AP33" s="45"/>
      <c r="AQ33" s="45"/>
      <c r="AR33" s="47"/>
      <c r="AS33" s="45"/>
      <c r="AT33" s="45"/>
      <c r="AU33" s="45"/>
      <c r="AV33" s="45"/>
      <c r="AW33" s="45"/>
      <c r="AX33" s="45"/>
      <c r="AY33" s="45"/>
      <c r="AZ33" s="45"/>
      <c r="BE33" s="48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R49" s="58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9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9" t="s">
        <v>53</v>
      </c>
      <c r="AI64" s="62"/>
      <c r="AJ64" s="62"/>
      <c r="AK64" s="62"/>
      <c r="AL64" s="62"/>
      <c r="AM64" s="62"/>
      <c r="AN64" s="62"/>
      <c r="AO64" s="62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37"/>
      <c r="B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7"/>
      <c r="C84" s="30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0101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7"/>
      <c r="BE84" s="4"/>
    </row>
    <row r="85" s="5" customFormat="1" ht="36.96" customHeight="1">
      <c r="A85" s="5"/>
      <c r="B85" s="68"/>
      <c r="C85" s="69" t="s">
        <v>15</v>
      </c>
      <c r="D85" s="5"/>
      <c r="E85" s="5"/>
      <c r="F85" s="5"/>
      <c r="G85" s="5"/>
      <c r="H85" s="5"/>
      <c r="I85" s="5"/>
      <c r="J85" s="5"/>
      <c r="K85" s="5"/>
      <c r="L85" s="70" t="str">
        <f>K6</f>
        <v>Opatrenia na zlepšenie zadržiavania vody na pozemkoch Urbár Rudina Pozemkové spoločenstvo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8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19</v>
      </c>
      <c r="D87" s="36"/>
      <c r="E87" s="36"/>
      <c r="F87" s="36"/>
      <c r="G87" s="36"/>
      <c r="H87" s="36"/>
      <c r="I87" s="36"/>
      <c r="J87" s="36"/>
      <c r="K87" s="36"/>
      <c r="L87" s="71" t="str">
        <f>IF(K8="","",K8)</f>
        <v xml:space="preserve">Rudina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21</v>
      </c>
      <c r="AJ87" s="36"/>
      <c r="AK87" s="36"/>
      <c r="AL87" s="36"/>
      <c r="AM87" s="72" t="str">
        <f>IF(AN8= "","",AN8)</f>
        <v>4. 5. 2023</v>
      </c>
      <c r="AN87" s="72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23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Urbár Rudina Pozemkové spoločenstvo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73" t="str">
        <f>IF(E17="","",E17)</f>
        <v>Ing.arch.Stanislav Sýkora</v>
      </c>
      <c r="AN89" s="4"/>
      <c r="AO89" s="4"/>
      <c r="AP89" s="4"/>
      <c r="AQ89" s="36"/>
      <c r="AR89" s="37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73" t="str">
        <f>IF(E20="","",E20)</f>
        <v>Stanislav Hlubina</v>
      </c>
      <c r="AN90" s="4"/>
      <c r="AO90" s="4"/>
      <c r="AP90" s="4"/>
      <c r="AQ90" s="36"/>
      <c r="AR90" s="37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1"/>
      <c r="BE91" s="36"/>
    </row>
    <row r="92" s="2" customFormat="1" ht="29.28" customHeight="1">
      <c r="A92" s="36"/>
      <c r="B92" s="37"/>
      <c r="C92" s="82" t="s">
        <v>56</v>
      </c>
      <c r="D92" s="83"/>
      <c r="E92" s="83"/>
      <c r="F92" s="83"/>
      <c r="G92" s="83"/>
      <c r="H92" s="84"/>
      <c r="I92" s="85" t="s">
        <v>57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58</v>
      </c>
      <c r="AH92" s="83"/>
      <c r="AI92" s="83"/>
      <c r="AJ92" s="83"/>
      <c r="AK92" s="83"/>
      <c r="AL92" s="83"/>
      <c r="AM92" s="83"/>
      <c r="AN92" s="85" t="s">
        <v>59</v>
      </c>
      <c r="AO92" s="83"/>
      <c r="AP92" s="87"/>
      <c r="AQ92" s="88" t="s">
        <v>60</v>
      </c>
      <c r="AR92" s="37"/>
      <c r="AS92" s="89" t="s">
        <v>61</v>
      </c>
      <c r="AT92" s="90" t="s">
        <v>62</v>
      </c>
      <c r="AU92" s="90" t="s">
        <v>63</v>
      </c>
      <c r="AV92" s="90" t="s">
        <v>64</v>
      </c>
      <c r="AW92" s="90" t="s">
        <v>65</v>
      </c>
      <c r="AX92" s="90" t="s">
        <v>66</v>
      </c>
      <c r="AY92" s="90" t="s">
        <v>67</v>
      </c>
      <c r="AZ92" s="90" t="s">
        <v>68</v>
      </c>
      <c r="BA92" s="90" t="s">
        <v>69</v>
      </c>
      <c r="BB92" s="90" t="s">
        <v>70</v>
      </c>
      <c r="BC92" s="90" t="s">
        <v>71</v>
      </c>
      <c r="BD92" s="91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4"/>
      <c r="BE93" s="36"/>
    </row>
    <row r="94" s="6" customFormat="1" ht="32.4" customHeight="1">
      <c r="A94" s="6"/>
      <c r="B94" s="95"/>
      <c r="C94" s="96" t="s">
        <v>73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ROUND(AG95,2)</f>
        <v>0</v>
      </c>
      <c r="AH94" s="98"/>
      <c r="AI94" s="98"/>
      <c r="AJ94" s="98"/>
      <c r="AK94" s="98"/>
      <c r="AL94" s="98"/>
      <c r="AM94" s="98"/>
      <c r="AN94" s="99">
        <f>SUM(AG94,AT94)</f>
        <v>0</v>
      </c>
      <c r="AO94" s="99"/>
      <c r="AP94" s="99"/>
      <c r="AQ94" s="100" t="s">
        <v>1</v>
      </c>
      <c r="AR94" s="95"/>
      <c r="AS94" s="101">
        <f>ROUND(AS95,2)</f>
        <v>0</v>
      </c>
      <c r="AT94" s="102">
        <f>ROUND(SUM(AV94:AW94),2)</f>
        <v>0</v>
      </c>
      <c r="AU94" s="103">
        <f>ROUND(AU95,5)</f>
        <v>0</v>
      </c>
      <c r="AV94" s="102">
        <f>ROUND(AZ94*L29,2)</f>
        <v>0</v>
      </c>
      <c r="AW94" s="102">
        <f>ROUND(BA94*L30,2)</f>
        <v>0</v>
      </c>
      <c r="AX94" s="102">
        <f>ROUND(BB94*L29,2)</f>
        <v>0</v>
      </c>
      <c r="AY94" s="102">
        <f>ROUND(BC94*L30,2)</f>
        <v>0</v>
      </c>
      <c r="AZ94" s="102">
        <f>ROUND(AZ95,2)</f>
        <v>0</v>
      </c>
      <c r="BA94" s="102">
        <f>ROUND(BA95,2)</f>
        <v>0</v>
      </c>
      <c r="BB94" s="102">
        <f>ROUND(BB95,2)</f>
        <v>0</v>
      </c>
      <c r="BC94" s="102">
        <f>ROUND(BC95,2)</f>
        <v>0</v>
      </c>
      <c r="BD94" s="104">
        <f>ROUND(BD95,2)</f>
        <v>0</v>
      </c>
      <c r="BE94" s="6"/>
      <c r="BS94" s="105" t="s">
        <v>74</v>
      </c>
      <c r="BT94" s="105" t="s">
        <v>75</v>
      </c>
      <c r="BU94" s="106" t="s">
        <v>76</v>
      </c>
      <c r="BV94" s="105" t="s">
        <v>77</v>
      </c>
      <c r="BW94" s="105" t="s">
        <v>4</v>
      </c>
      <c r="BX94" s="105" t="s">
        <v>78</v>
      </c>
      <c r="CL94" s="105" t="s">
        <v>1</v>
      </c>
    </row>
    <row r="95" s="7" customFormat="1" ht="16.5" customHeight="1">
      <c r="A95" s="107" t="s">
        <v>79</v>
      </c>
      <c r="B95" s="108"/>
      <c r="C95" s="109"/>
      <c r="D95" s="110" t="s">
        <v>80</v>
      </c>
      <c r="E95" s="110"/>
      <c r="F95" s="110"/>
      <c r="G95" s="110"/>
      <c r="H95" s="110"/>
      <c r="I95" s="111"/>
      <c r="J95" s="110" t="s">
        <v>81</v>
      </c>
      <c r="K95" s="110"/>
      <c r="L95" s="110"/>
      <c r="M95" s="110"/>
      <c r="N95" s="110"/>
      <c r="O95" s="110"/>
      <c r="P95" s="110"/>
      <c r="Q95" s="110"/>
      <c r="R95" s="110"/>
      <c r="S95" s="110"/>
      <c r="T95" s="110"/>
      <c r="U95" s="110"/>
      <c r="V95" s="110"/>
      <c r="W95" s="110"/>
      <c r="X95" s="110"/>
      <c r="Y95" s="110"/>
      <c r="Z95" s="110"/>
      <c r="AA95" s="110"/>
      <c r="AB95" s="110"/>
      <c r="AC95" s="110"/>
      <c r="AD95" s="110"/>
      <c r="AE95" s="110"/>
      <c r="AF95" s="110"/>
      <c r="AG95" s="112">
        <f>'6 - Odvodňovací rigol'!J30</f>
        <v>0</v>
      </c>
      <c r="AH95" s="111"/>
      <c r="AI95" s="111"/>
      <c r="AJ95" s="111"/>
      <c r="AK95" s="111"/>
      <c r="AL95" s="111"/>
      <c r="AM95" s="111"/>
      <c r="AN95" s="112">
        <f>SUM(AG95,AT95)</f>
        <v>0</v>
      </c>
      <c r="AO95" s="111"/>
      <c r="AP95" s="111"/>
      <c r="AQ95" s="113" t="s">
        <v>82</v>
      </c>
      <c r="AR95" s="108"/>
      <c r="AS95" s="114">
        <v>0</v>
      </c>
      <c r="AT95" s="115">
        <f>ROUND(SUM(AV95:AW95),2)</f>
        <v>0</v>
      </c>
      <c r="AU95" s="116">
        <f>'6 - Odvodňovací rigol'!P120</f>
        <v>0</v>
      </c>
      <c r="AV95" s="115">
        <f>'6 - Odvodňovací rigol'!J33</f>
        <v>0</v>
      </c>
      <c r="AW95" s="115">
        <f>'6 - Odvodňovací rigol'!J34</f>
        <v>0</v>
      </c>
      <c r="AX95" s="115">
        <f>'6 - Odvodňovací rigol'!J35</f>
        <v>0</v>
      </c>
      <c r="AY95" s="115">
        <f>'6 - Odvodňovací rigol'!J36</f>
        <v>0</v>
      </c>
      <c r="AZ95" s="115">
        <f>'6 - Odvodňovací rigol'!F33</f>
        <v>0</v>
      </c>
      <c r="BA95" s="115">
        <f>'6 - Odvodňovací rigol'!F34</f>
        <v>0</v>
      </c>
      <c r="BB95" s="115">
        <f>'6 - Odvodňovací rigol'!F35</f>
        <v>0</v>
      </c>
      <c r="BC95" s="115">
        <f>'6 - Odvodňovací rigol'!F36</f>
        <v>0</v>
      </c>
      <c r="BD95" s="117">
        <f>'6 - Odvodňovací rigol'!F37</f>
        <v>0</v>
      </c>
      <c r="BE95" s="7"/>
      <c r="BT95" s="118" t="s">
        <v>83</v>
      </c>
      <c r="BV95" s="118" t="s">
        <v>77</v>
      </c>
      <c r="BW95" s="118" t="s">
        <v>84</v>
      </c>
      <c r="BX95" s="118" t="s">
        <v>4</v>
      </c>
      <c r="CL95" s="118" t="s">
        <v>1</v>
      </c>
      <c r="CM95" s="118" t="s">
        <v>75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 - Odvodňovací rigol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="1" customFormat="1" ht="24.96" customHeight="1">
      <c r="B4" s="20"/>
      <c r="D4" s="21" t="s">
        <v>85</v>
      </c>
      <c r="L4" s="20"/>
      <c r="M4" s="119" t="s">
        <v>9</v>
      </c>
      <c r="AT4" s="17" t="s">
        <v>3</v>
      </c>
    </row>
    <row r="5" s="1" customFormat="1" ht="6.96" customHeight="1">
      <c r="B5" s="20"/>
      <c r="L5" s="20"/>
    </row>
    <row r="6" s="1" customFormat="1" ht="12" customHeight="1">
      <c r="B6" s="20"/>
      <c r="D6" s="30" t="s">
        <v>15</v>
      </c>
      <c r="L6" s="20"/>
    </row>
    <row r="7" s="1" customFormat="1" ht="26.25" customHeight="1">
      <c r="B7" s="20"/>
      <c r="E7" s="120" t="str">
        <f>'Rekapitulácia stavby'!K6</f>
        <v>Opatrenia na zlepšenie zadržiavania vody na pozemkoch Urbár Rudina Pozemkové spoločenstvo</v>
      </c>
      <c r="F7" s="30"/>
      <c r="G7" s="30"/>
      <c r="H7" s="30"/>
      <c r="L7" s="20"/>
    </row>
    <row r="8" s="2" customFormat="1" ht="12" customHeight="1">
      <c r="A8" s="36"/>
      <c r="B8" s="37"/>
      <c r="C8" s="36"/>
      <c r="D8" s="30" t="s">
        <v>86</v>
      </c>
      <c r="E8" s="36"/>
      <c r="F8" s="36"/>
      <c r="G8" s="36"/>
      <c r="H8" s="36"/>
      <c r="I8" s="36"/>
      <c r="J8" s="36"/>
      <c r="K8" s="36"/>
      <c r="L8" s="5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6.5" customHeight="1">
      <c r="A9" s="36"/>
      <c r="B9" s="37"/>
      <c r="C9" s="36"/>
      <c r="D9" s="36"/>
      <c r="E9" s="70" t="s">
        <v>87</v>
      </c>
      <c r="F9" s="36"/>
      <c r="G9" s="36"/>
      <c r="H9" s="36"/>
      <c r="I9" s="36"/>
      <c r="J9" s="36"/>
      <c r="K9" s="36"/>
      <c r="L9" s="5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>
      <c r="A10" s="36"/>
      <c r="B10" s="37"/>
      <c r="C10" s="36"/>
      <c r="D10" s="36"/>
      <c r="E10" s="36"/>
      <c r="F10" s="36"/>
      <c r="G10" s="36"/>
      <c r="H10" s="36"/>
      <c r="I10" s="36"/>
      <c r="J10" s="36"/>
      <c r="K10" s="36"/>
      <c r="L10" s="5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2" customHeight="1">
      <c r="A11" s="36"/>
      <c r="B11" s="37"/>
      <c r="C11" s="36"/>
      <c r="D11" s="30" t="s">
        <v>17</v>
      </c>
      <c r="E11" s="36"/>
      <c r="F11" s="25" t="s">
        <v>1</v>
      </c>
      <c r="G11" s="36"/>
      <c r="H11" s="36"/>
      <c r="I11" s="30" t="s">
        <v>18</v>
      </c>
      <c r="J11" s="25" t="s">
        <v>1</v>
      </c>
      <c r="K11" s="36"/>
      <c r="L11" s="5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19</v>
      </c>
      <c r="E12" s="36"/>
      <c r="F12" s="25" t="s">
        <v>20</v>
      </c>
      <c r="G12" s="36"/>
      <c r="H12" s="36"/>
      <c r="I12" s="30" t="s">
        <v>21</v>
      </c>
      <c r="J12" s="72" t="str">
        <f>'Rekapitulácia stavby'!AN8</f>
        <v>4. 5. 2023</v>
      </c>
      <c r="K12" s="36"/>
      <c r="L12" s="5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0.8" customHeight="1">
      <c r="A13" s="36"/>
      <c r="B13" s="37"/>
      <c r="C13" s="36"/>
      <c r="D13" s="36"/>
      <c r="E13" s="36"/>
      <c r="F13" s="36"/>
      <c r="G13" s="36"/>
      <c r="H13" s="36"/>
      <c r="I13" s="36"/>
      <c r="J13" s="36"/>
      <c r="K13" s="36"/>
      <c r="L13" s="5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37"/>
      <c r="C14" s="36"/>
      <c r="D14" s="30" t="s">
        <v>23</v>
      </c>
      <c r="E14" s="36"/>
      <c r="F14" s="36"/>
      <c r="G14" s="36"/>
      <c r="H14" s="36"/>
      <c r="I14" s="30" t="s">
        <v>24</v>
      </c>
      <c r="J14" s="25" t="s">
        <v>1</v>
      </c>
      <c r="K14" s="36"/>
      <c r="L14" s="5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8" customHeight="1">
      <c r="A15" s="36"/>
      <c r="B15" s="37"/>
      <c r="C15" s="36"/>
      <c r="D15" s="36"/>
      <c r="E15" s="25" t="s">
        <v>25</v>
      </c>
      <c r="F15" s="36"/>
      <c r="G15" s="36"/>
      <c r="H15" s="36"/>
      <c r="I15" s="30" t="s">
        <v>26</v>
      </c>
      <c r="J15" s="25" t="s">
        <v>1</v>
      </c>
      <c r="K15" s="36"/>
      <c r="L15" s="5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6.96" customHeight="1">
      <c r="A16" s="36"/>
      <c r="B16" s="37"/>
      <c r="C16" s="36"/>
      <c r="D16" s="36"/>
      <c r="E16" s="36"/>
      <c r="F16" s="36"/>
      <c r="G16" s="36"/>
      <c r="H16" s="36"/>
      <c r="I16" s="36"/>
      <c r="J16" s="36"/>
      <c r="K16" s="36"/>
      <c r="L16" s="5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2" customHeight="1">
      <c r="A17" s="36"/>
      <c r="B17" s="37"/>
      <c r="C17" s="36"/>
      <c r="D17" s="30" t="s">
        <v>27</v>
      </c>
      <c r="E17" s="36"/>
      <c r="F17" s="36"/>
      <c r="G17" s="36"/>
      <c r="H17" s="36"/>
      <c r="I17" s="30" t="s">
        <v>24</v>
      </c>
      <c r="J17" s="31" t="str">
        <f>'Rekapitulácia stavby'!AN13</f>
        <v>Vyplň údaj</v>
      </c>
      <c r="K17" s="36"/>
      <c r="L17" s="5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8" customHeight="1">
      <c r="A18" s="36"/>
      <c r="B18" s="37"/>
      <c r="C18" s="36"/>
      <c r="D18" s="36"/>
      <c r="E18" s="31" t="str">
        <f>'Rekapitulácia stavby'!E14</f>
        <v>Vyplň údaj</v>
      </c>
      <c r="F18" s="25"/>
      <c r="G18" s="25"/>
      <c r="H18" s="25"/>
      <c r="I18" s="30" t="s">
        <v>26</v>
      </c>
      <c r="J18" s="31" t="str">
        <f>'Rekapitulácia stavby'!AN14</f>
        <v>Vyplň údaj</v>
      </c>
      <c r="K18" s="36"/>
      <c r="L18" s="5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6.96" customHeight="1">
      <c r="A19" s="36"/>
      <c r="B19" s="37"/>
      <c r="C19" s="36"/>
      <c r="D19" s="36"/>
      <c r="E19" s="36"/>
      <c r="F19" s="36"/>
      <c r="G19" s="36"/>
      <c r="H19" s="36"/>
      <c r="I19" s="36"/>
      <c r="J19" s="36"/>
      <c r="K19" s="36"/>
      <c r="L19" s="5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2" customHeight="1">
      <c r="A20" s="36"/>
      <c r="B20" s="37"/>
      <c r="C20" s="36"/>
      <c r="D20" s="30" t="s">
        <v>29</v>
      </c>
      <c r="E20" s="36"/>
      <c r="F20" s="36"/>
      <c r="G20" s="36"/>
      <c r="H20" s="36"/>
      <c r="I20" s="30" t="s">
        <v>24</v>
      </c>
      <c r="J20" s="25" t="s">
        <v>1</v>
      </c>
      <c r="K20" s="36"/>
      <c r="L20" s="5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8" customHeight="1">
      <c r="A21" s="36"/>
      <c r="B21" s="37"/>
      <c r="C21" s="36"/>
      <c r="D21" s="36"/>
      <c r="E21" s="25" t="s">
        <v>30</v>
      </c>
      <c r="F21" s="36"/>
      <c r="G21" s="36"/>
      <c r="H21" s="36"/>
      <c r="I21" s="30" t="s">
        <v>26</v>
      </c>
      <c r="J21" s="25" t="s">
        <v>1</v>
      </c>
      <c r="K21" s="36"/>
      <c r="L21" s="5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6.96" customHeight="1">
      <c r="A22" s="36"/>
      <c r="B22" s="37"/>
      <c r="C22" s="36"/>
      <c r="D22" s="36"/>
      <c r="E22" s="36"/>
      <c r="F22" s="36"/>
      <c r="G22" s="36"/>
      <c r="H22" s="36"/>
      <c r="I22" s="36"/>
      <c r="J22" s="36"/>
      <c r="K22" s="36"/>
      <c r="L22" s="5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2" customHeight="1">
      <c r="A23" s="36"/>
      <c r="B23" s="37"/>
      <c r="C23" s="36"/>
      <c r="D23" s="30" t="s">
        <v>32</v>
      </c>
      <c r="E23" s="36"/>
      <c r="F23" s="36"/>
      <c r="G23" s="36"/>
      <c r="H23" s="36"/>
      <c r="I23" s="30" t="s">
        <v>24</v>
      </c>
      <c r="J23" s="25" t="s">
        <v>1</v>
      </c>
      <c r="K23" s="36"/>
      <c r="L23" s="5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8" customHeight="1">
      <c r="A24" s="36"/>
      <c r="B24" s="37"/>
      <c r="C24" s="36"/>
      <c r="D24" s="36"/>
      <c r="E24" s="25" t="s">
        <v>33</v>
      </c>
      <c r="F24" s="36"/>
      <c r="G24" s="36"/>
      <c r="H24" s="36"/>
      <c r="I24" s="30" t="s">
        <v>26</v>
      </c>
      <c r="J24" s="25" t="s">
        <v>1</v>
      </c>
      <c r="K24" s="36"/>
      <c r="L24" s="5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6.96" customHeight="1">
      <c r="A25" s="36"/>
      <c r="B25" s="37"/>
      <c r="C25" s="36"/>
      <c r="D25" s="36"/>
      <c r="E25" s="36"/>
      <c r="F25" s="36"/>
      <c r="G25" s="36"/>
      <c r="H25" s="36"/>
      <c r="I25" s="36"/>
      <c r="J25" s="36"/>
      <c r="K25" s="36"/>
      <c r="L25" s="58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2" customHeight="1">
      <c r="A26" s="36"/>
      <c r="B26" s="37"/>
      <c r="C26" s="36"/>
      <c r="D26" s="30" t="s">
        <v>34</v>
      </c>
      <c r="E26" s="36"/>
      <c r="F26" s="36"/>
      <c r="G26" s="36"/>
      <c r="H26" s="36"/>
      <c r="I26" s="36"/>
      <c r="J26" s="36"/>
      <c r="K26" s="36"/>
      <c r="L26" s="5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8" customFormat="1" ht="16.5" customHeight="1">
      <c r="A27" s="121"/>
      <c r="B27" s="122"/>
      <c r="C27" s="121"/>
      <c r="D27" s="121"/>
      <c r="E27" s="34" t="s">
        <v>1</v>
      </c>
      <c r="F27" s="34"/>
      <c r="G27" s="34"/>
      <c r="H27" s="34"/>
      <c r="I27" s="121"/>
      <c r="J27" s="121"/>
      <c r="K27" s="121"/>
      <c r="L27" s="123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</row>
    <row r="28" s="2" customFormat="1" ht="6.96" customHeigh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5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93"/>
      <c r="E29" s="93"/>
      <c r="F29" s="93"/>
      <c r="G29" s="93"/>
      <c r="H29" s="93"/>
      <c r="I29" s="93"/>
      <c r="J29" s="93"/>
      <c r="K29" s="93"/>
      <c r="L29" s="5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25.44" customHeight="1">
      <c r="A30" s="36"/>
      <c r="B30" s="37"/>
      <c r="C30" s="36"/>
      <c r="D30" s="124" t="s">
        <v>35</v>
      </c>
      <c r="E30" s="36"/>
      <c r="F30" s="36"/>
      <c r="G30" s="36"/>
      <c r="H30" s="36"/>
      <c r="I30" s="36"/>
      <c r="J30" s="99">
        <f>ROUND(J120, 2)</f>
        <v>0</v>
      </c>
      <c r="K30" s="36"/>
      <c r="L30" s="5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37"/>
      <c r="C31" s="36"/>
      <c r="D31" s="93"/>
      <c r="E31" s="93"/>
      <c r="F31" s="93"/>
      <c r="G31" s="93"/>
      <c r="H31" s="93"/>
      <c r="I31" s="93"/>
      <c r="J31" s="93"/>
      <c r="K31" s="93"/>
      <c r="L31" s="5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36"/>
      <c r="F32" s="41" t="s">
        <v>37</v>
      </c>
      <c r="G32" s="36"/>
      <c r="H32" s="36"/>
      <c r="I32" s="41" t="s">
        <v>36</v>
      </c>
      <c r="J32" s="41" t="s">
        <v>38</v>
      </c>
      <c r="K32" s="36"/>
      <c r="L32" s="5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14.4" customHeight="1">
      <c r="A33" s="36"/>
      <c r="B33" s="37"/>
      <c r="C33" s="36"/>
      <c r="D33" s="125" t="s">
        <v>39</v>
      </c>
      <c r="E33" s="43" t="s">
        <v>40</v>
      </c>
      <c r="F33" s="126">
        <f>ROUND((SUM(BE120:BE137)),  2)</f>
        <v>0</v>
      </c>
      <c r="G33" s="127"/>
      <c r="H33" s="127"/>
      <c r="I33" s="128">
        <v>0.20000000000000001</v>
      </c>
      <c r="J33" s="126">
        <f>ROUND(((SUM(BE120:BE137))*I33),  2)</f>
        <v>0</v>
      </c>
      <c r="K33" s="36"/>
      <c r="L33" s="5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37"/>
      <c r="C34" s="36"/>
      <c r="D34" s="36"/>
      <c r="E34" s="43" t="s">
        <v>41</v>
      </c>
      <c r="F34" s="126">
        <f>ROUND((SUM(BF120:BF137)),  2)</f>
        <v>0</v>
      </c>
      <c r="G34" s="127"/>
      <c r="H34" s="127"/>
      <c r="I34" s="128">
        <v>0.20000000000000001</v>
      </c>
      <c r="J34" s="126">
        <f>ROUND(((SUM(BF120:BF137))*I34),  2)</f>
        <v>0</v>
      </c>
      <c r="K34" s="36"/>
      <c r="L34" s="5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30" t="s">
        <v>42</v>
      </c>
      <c r="F35" s="129">
        <f>ROUND((SUM(BG120:BG137)),  2)</f>
        <v>0</v>
      </c>
      <c r="G35" s="36"/>
      <c r="H35" s="36"/>
      <c r="I35" s="130">
        <v>0.20000000000000001</v>
      </c>
      <c r="J35" s="129">
        <f>0</f>
        <v>0</v>
      </c>
      <c r="K35" s="36"/>
      <c r="L35" s="5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37"/>
      <c r="C36" s="36"/>
      <c r="D36" s="36"/>
      <c r="E36" s="30" t="s">
        <v>43</v>
      </c>
      <c r="F36" s="129">
        <f>ROUND((SUM(BH120:BH137)),  2)</f>
        <v>0</v>
      </c>
      <c r="G36" s="36"/>
      <c r="H36" s="36"/>
      <c r="I36" s="130">
        <v>0.20000000000000001</v>
      </c>
      <c r="J36" s="129">
        <f>0</f>
        <v>0</v>
      </c>
      <c r="K36" s="36"/>
      <c r="L36" s="5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hidden="1" s="2" customFormat="1" ht="14.4" customHeight="1">
      <c r="A37" s="36"/>
      <c r="B37" s="37"/>
      <c r="C37" s="36"/>
      <c r="D37" s="36"/>
      <c r="E37" s="43" t="s">
        <v>44</v>
      </c>
      <c r="F37" s="126">
        <f>ROUND((SUM(BI120:BI137)),  2)</f>
        <v>0</v>
      </c>
      <c r="G37" s="127"/>
      <c r="H37" s="127"/>
      <c r="I37" s="128">
        <v>0</v>
      </c>
      <c r="J37" s="126">
        <f>0</f>
        <v>0</v>
      </c>
      <c r="K37" s="36"/>
      <c r="L37" s="5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6.96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2" customFormat="1" ht="25.44" customHeight="1">
      <c r="A39" s="36"/>
      <c r="B39" s="37"/>
      <c r="C39" s="131"/>
      <c r="D39" s="132" t="s">
        <v>45</v>
      </c>
      <c r="E39" s="84"/>
      <c r="F39" s="84"/>
      <c r="G39" s="133" t="s">
        <v>46</v>
      </c>
      <c r="H39" s="134" t="s">
        <v>47</v>
      </c>
      <c r="I39" s="84"/>
      <c r="J39" s="135">
        <f>SUM(J30:J37)</f>
        <v>0</v>
      </c>
      <c r="K39" s="136"/>
      <c r="L39" s="58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14.4" customHeight="1">
      <c r="A40" s="36"/>
      <c r="B40" s="37"/>
      <c r="C40" s="36"/>
      <c r="D40" s="36"/>
      <c r="E40" s="36"/>
      <c r="F40" s="36"/>
      <c r="G40" s="36"/>
      <c r="H40" s="36"/>
      <c r="I40" s="36"/>
      <c r="J40" s="36"/>
      <c r="K40" s="36"/>
      <c r="L40" s="58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8"/>
      <c r="D50" s="59" t="s">
        <v>48</v>
      </c>
      <c r="E50" s="60"/>
      <c r="F50" s="60"/>
      <c r="G50" s="59" t="s">
        <v>49</v>
      </c>
      <c r="H50" s="60"/>
      <c r="I50" s="60"/>
      <c r="J50" s="60"/>
      <c r="K50" s="60"/>
      <c r="L50" s="58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61" t="s">
        <v>50</v>
      </c>
      <c r="E61" s="39"/>
      <c r="F61" s="137" t="s">
        <v>51</v>
      </c>
      <c r="G61" s="61" t="s">
        <v>50</v>
      </c>
      <c r="H61" s="39"/>
      <c r="I61" s="39"/>
      <c r="J61" s="138" t="s">
        <v>51</v>
      </c>
      <c r="K61" s="39"/>
      <c r="L61" s="5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9" t="s">
        <v>52</v>
      </c>
      <c r="E65" s="62"/>
      <c r="F65" s="62"/>
      <c r="G65" s="59" t="s">
        <v>53</v>
      </c>
      <c r="H65" s="62"/>
      <c r="I65" s="62"/>
      <c r="J65" s="62"/>
      <c r="K65" s="62"/>
      <c r="L65" s="5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61" t="s">
        <v>50</v>
      </c>
      <c r="E76" s="39"/>
      <c r="F76" s="137" t="s">
        <v>51</v>
      </c>
      <c r="G76" s="61" t="s">
        <v>50</v>
      </c>
      <c r="H76" s="39"/>
      <c r="I76" s="39"/>
      <c r="J76" s="138" t="s">
        <v>51</v>
      </c>
      <c r="K76" s="39"/>
      <c r="L76" s="5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5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5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88</v>
      </c>
      <c r="D82" s="36"/>
      <c r="E82" s="36"/>
      <c r="F82" s="36"/>
      <c r="G82" s="36"/>
      <c r="H82" s="36"/>
      <c r="I82" s="36"/>
      <c r="J82" s="36"/>
      <c r="K82" s="36"/>
      <c r="L82" s="5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6"/>
      <c r="E84" s="36"/>
      <c r="F84" s="36"/>
      <c r="G84" s="36"/>
      <c r="H84" s="36"/>
      <c r="I84" s="36"/>
      <c r="J84" s="36"/>
      <c r="K84" s="36"/>
      <c r="L84" s="5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26.25" customHeight="1">
      <c r="A85" s="36"/>
      <c r="B85" s="37"/>
      <c r="C85" s="36"/>
      <c r="D85" s="36"/>
      <c r="E85" s="120" t="str">
        <f>E7</f>
        <v>Opatrenia na zlepšenie zadržiavania vody na pozemkoch Urbár Rudina Pozemkové spoločenstvo</v>
      </c>
      <c r="F85" s="30"/>
      <c r="G85" s="30"/>
      <c r="H85" s="30"/>
      <c r="I85" s="36"/>
      <c r="J85" s="36"/>
      <c r="K85" s="36"/>
      <c r="L85" s="5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2" customHeight="1">
      <c r="A86" s="36"/>
      <c r="B86" s="37"/>
      <c r="C86" s="30" t="s">
        <v>86</v>
      </c>
      <c r="D86" s="36"/>
      <c r="E86" s="36"/>
      <c r="F86" s="36"/>
      <c r="G86" s="36"/>
      <c r="H86" s="36"/>
      <c r="I86" s="36"/>
      <c r="J86" s="36"/>
      <c r="K86" s="36"/>
      <c r="L86" s="5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6.5" customHeight="1">
      <c r="A87" s="36"/>
      <c r="B87" s="37"/>
      <c r="C87" s="36"/>
      <c r="D87" s="36"/>
      <c r="E87" s="70" t="str">
        <f>E9</f>
        <v>6 - Odvodňovací rigol</v>
      </c>
      <c r="F87" s="36"/>
      <c r="G87" s="36"/>
      <c r="H87" s="36"/>
      <c r="I87" s="36"/>
      <c r="J87" s="36"/>
      <c r="K87" s="36"/>
      <c r="L87" s="5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2" customHeight="1">
      <c r="A89" s="36"/>
      <c r="B89" s="37"/>
      <c r="C89" s="30" t="s">
        <v>19</v>
      </c>
      <c r="D89" s="36"/>
      <c r="E89" s="36"/>
      <c r="F89" s="25" t="str">
        <f>F12</f>
        <v xml:space="preserve">Rudina </v>
      </c>
      <c r="G89" s="36"/>
      <c r="H89" s="36"/>
      <c r="I89" s="30" t="s">
        <v>21</v>
      </c>
      <c r="J89" s="72" t="str">
        <f>IF(J12="","",J12)</f>
        <v>4. 5. 2023</v>
      </c>
      <c r="K89" s="36"/>
      <c r="L89" s="5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6.96" customHeight="1">
      <c r="A90" s="36"/>
      <c r="B90" s="37"/>
      <c r="C90" s="36"/>
      <c r="D90" s="36"/>
      <c r="E90" s="36"/>
      <c r="F90" s="36"/>
      <c r="G90" s="36"/>
      <c r="H90" s="36"/>
      <c r="I90" s="36"/>
      <c r="J90" s="36"/>
      <c r="K90" s="36"/>
      <c r="L90" s="5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25.65" customHeight="1">
      <c r="A91" s="36"/>
      <c r="B91" s="37"/>
      <c r="C91" s="30" t="s">
        <v>23</v>
      </c>
      <c r="D91" s="36"/>
      <c r="E91" s="36"/>
      <c r="F91" s="25" t="str">
        <f>E15</f>
        <v>Urbár Rudina Pozemkové spoločenstvo</v>
      </c>
      <c r="G91" s="36"/>
      <c r="H91" s="36"/>
      <c r="I91" s="30" t="s">
        <v>29</v>
      </c>
      <c r="J91" s="34" t="str">
        <f>E21</f>
        <v>Ing.arch.Stanislav Sýkora</v>
      </c>
      <c r="K91" s="36"/>
      <c r="L91" s="5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15.15" customHeight="1">
      <c r="A92" s="36"/>
      <c r="B92" s="37"/>
      <c r="C92" s="30" t="s">
        <v>27</v>
      </c>
      <c r="D92" s="36"/>
      <c r="E92" s="36"/>
      <c r="F92" s="25" t="str">
        <f>IF(E18="","",E18)</f>
        <v>Vyplň údaj</v>
      </c>
      <c r="G92" s="36"/>
      <c r="H92" s="36"/>
      <c r="I92" s="30" t="s">
        <v>32</v>
      </c>
      <c r="J92" s="34" t="str">
        <f>E24</f>
        <v>Stanislav Hlubina</v>
      </c>
      <c r="K92" s="36"/>
      <c r="L92" s="5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9.28" customHeight="1">
      <c r="A94" s="36"/>
      <c r="B94" s="37"/>
      <c r="C94" s="139" t="s">
        <v>89</v>
      </c>
      <c r="D94" s="131"/>
      <c r="E94" s="131"/>
      <c r="F94" s="131"/>
      <c r="G94" s="131"/>
      <c r="H94" s="131"/>
      <c r="I94" s="131"/>
      <c r="J94" s="140" t="s">
        <v>90</v>
      </c>
      <c r="K94" s="131"/>
      <c r="L94" s="5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="2" customFormat="1" ht="10.32" customHeight="1">
      <c r="A95" s="36"/>
      <c r="B95" s="37"/>
      <c r="C95" s="36"/>
      <c r="D95" s="36"/>
      <c r="E95" s="36"/>
      <c r="F95" s="36"/>
      <c r="G95" s="36"/>
      <c r="H95" s="36"/>
      <c r="I95" s="36"/>
      <c r="J95" s="36"/>
      <c r="K95" s="36"/>
      <c r="L95" s="58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="2" customFormat="1" ht="22.8" customHeight="1">
      <c r="A96" s="36"/>
      <c r="B96" s="37"/>
      <c r="C96" s="141" t="s">
        <v>91</v>
      </c>
      <c r="D96" s="36"/>
      <c r="E96" s="36"/>
      <c r="F96" s="36"/>
      <c r="G96" s="36"/>
      <c r="H96" s="36"/>
      <c r="I96" s="36"/>
      <c r="J96" s="99">
        <f>J120</f>
        <v>0</v>
      </c>
      <c r="K96" s="36"/>
      <c r="L96" s="58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7" t="s">
        <v>92</v>
      </c>
    </row>
    <row r="97" s="9" customFormat="1" ht="24.96" customHeight="1">
      <c r="A97" s="9"/>
      <c r="B97" s="142"/>
      <c r="C97" s="9"/>
      <c r="D97" s="143" t="s">
        <v>93</v>
      </c>
      <c r="E97" s="144"/>
      <c r="F97" s="144"/>
      <c r="G97" s="144"/>
      <c r="H97" s="144"/>
      <c r="I97" s="144"/>
      <c r="J97" s="145">
        <f>J121</f>
        <v>0</v>
      </c>
      <c r="K97" s="9"/>
      <c r="L97" s="14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6"/>
      <c r="C98" s="10"/>
      <c r="D98" s="147" t="s">
        <v>94</v>
      </c>
      <c r="E98" s="148"/>
      <c r="F98" s="148"/>
      <c r="G98" s="148"/>
      <c r="H98" s="148"/>
      <c r="I98" s="148"/>
      <c r="J98" s="149">
        <f>J122</f>
        <v>0</v>
      </c>
      <c r="K98" s="10"/>
      <c r="L98" s="14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6"/>
      <c r="C99" s="10"/>
      <c r="D99" s="147" t="s">
        <v>95</v>
      </c>
      <c r="E99" s="148"/>
      <c r="F99" s="148"/>
      <c r="G99" s="148"/>
      <c r="H99" s="148"/>
      <c r="I99" s="148"/>
      <c r="J99" s="149">
        <f>J128</f>
        <v>0</v>
      </c>
      <c r="K99" s="10"/>
      <c r="L99" s="14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6"/>
      <c r="C100" s="10"/>
      <c r="D100" s="147" t="s">
        <v>96</v>
      </c>
      <c r="E100" s="148"/>
      <c r="F100" s="148"/>
      <c r="G100" s="148"/>
      <c r="H100" s="148"/>
      <c r="I100" s="148"/>
      <c r="J100" s="149">
        <f>J135</f>
        <v>0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6"/>
      <c r="D101" s="36"/>
      <c r="E101" s="36"/>
      <c r="F101" s="36"/>
      <c r="G101" s="36"/>
      <c r="H101" s="36"/>
      <c r="I101" s="36"/>
      <c r="J101" s="36"/>
      <c r="K101" s="36"/>
      <c r="L101" s="58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58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58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97</v>
      </c>
      <c r="D107" s="36"/>
      <c r="E107" s="36"/>
      <c r="F107" s="36"/>
      <c r="G107" s="36"/>
      <c r="H107" s="36"/>
      <c r="I107" s="36"/>
      <c r="J107" s="36"/>
      <c r="K107" s="36"/>
      <c r="L107" s="58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6"/>
      <c r="D108" s="36"/>
      <c r="E108" s="36"/>
      <c r="F108" s="36"/>
      <c r="G108" s="36"/>
      <c r="H108" s="36"/>
      <c r="I108" s="36"/>
      <c r="J108" s="36"/>
      <c r="K108" s="36"/>
      <c r="L108" s="58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15</v>
      </c>
      <c r="D109" s="36"/>
      <c r="E109" s="36"/>
      <c r="F109" s="36"/>
      <c r="G109" s="36"/>
      <c r="H109" s="36"/>
      <c r="I109" s="36"/>
      <c r="J109" s="36"/>
      <c r="K109" s="36"/>
      <c r="L109" s="58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26.25" customHeight="1">
      <c r="A110" s="36"/>
      <c r="B110" s="37"/>
      <c r="C110" s="36"/>
      <c r="D110" s="36"/>
      <c r="E110" s="120" t="str">
        <f>E7</f>
        <v>Opatrenia na zlepšenie zadržiavania vody na pozemkoch Urbár Rudina Pozemkové spoločenstvo</v>
      </c>
      <c r="F110" s="30"/>
      <c r="G110" s="30"/>
      <c r="H110" s="30"/>
      <c r="I110" s="36"/>
      <c r="J110" s="36"/>
      <c r="K110" s="36"/>
      <c r="L110" s="5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86</v>
      </c>
      <c r="D111" s="36"/>
      <c r="E111" s="36"/>
      <c r="F111" s="36"/>
      <c r="G111" s="36"/>
      <c r="H111" s="36"/>
      <c r="I111" s="36"/>
      <c r="J111" s="36"/>
      <c r="K111" s="36"/>
      <c r="L111" s="58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6"/>
      <c r="D112" s="36"/>
      <c r="E112" s="70" t="str">
        <f>E9</f>
        <v>6 - Odvodňovací rigol</v>
      </c>
      <c r="F112" s="36"/>
      <c r="G112" s="36"/>
      <c r="H112" s="36"/>
      <c r="I112" s="36"/>
      <c r="J112" s="36"/>
      <c r="K112" s="36"/>
      <c r="L112" s="58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6"/>
      <c r="D113" s="36"/>
      <c r="E113" s="36"/>
      <c r="F113" s="36"/>
      <c r="G113" s="36"/>
      <c r="H113" s="36"/>
      <c r="I113" s="36"/>
      <c r="J113" s="36"/>
      <c r="K113" s="36"/>
      <c r="L113" s="58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19</v>
      </c>
      <c r="D114" s="36"/>
      <c r="E114" s="36"/>
      <c r="F114" s="25" t="str">
        <f>F12</f>
        <v xml:space="preserve">Rudina </v>
      </c>
      <c r="G114" s="36"/>
      <c r="H114" s="36"/>
      <c r="I114" s="30" t="s">
        <v>21</v>
      </c>
      <c r="J114" s="72" t="str">
        <f>IF(J12="","",J12)</f>
        <v>4. 5. 2023</v>
      </c>
      <c r="K114" s="36"/>
      <c r="L114" s="58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6"/>
      <c r="D115" s="36"/>
      <c r="E115" s="36"/>
      <c r="F115" s="36"/>
      <c r="G115" s="36"/>
      <c r="H115" s="36"/>
      <c r="I115" s="36"/>
      <c r="J115" s="36"/>
      <c r="K115" s="36"/>
      <c r="L115" s="58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25.65" customHeight="1">
      <c r="A116" s="36"/>
      <c r="B116" s="37"/>
      <c r="C116" s="30" t="s">
        <v>23</v>
      </c>
      <c r="D116" s="36"/>
      <c r="E116" s="36"/>
      <c r="F116" s="25" t="str">
        <f>E15</f>
        <v>Urbár Rudina Pozemkové spoločenstvo</v>
      </c>
      <c r="G116" s="36"/>
      <c r="H116" s="36"/>
      <c r="I116" s="30" t="s">
        <v>29</v>
      </c>
      <c r="J116" s="34" t="str">
        <f>E21</f>
        <v>Ing.arch.Stanislav Sýkora</v>
      </c>
      <c r="K116" s="36"/>
      <c r="L116" s="58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27</v>
      </c>
      <c r="D117" s="36"/>
      <c r="E117" s="36"/>
      <c r="F117" s="25" t="str">
        <f>IF(E18="","",E18)</f>
        <v>Vyplň údaj</v>
      </c>
      <c r="G117" s="36"/>
      <c r="H117" s="36"/>
      <c r="I117" s="30" t="s">
        <v>32</v>
      </c>
      <c r="J117" s="34" t="str">
        <f>E24</f>
        <v>Stanislav Hlubina</v>
      </c>
      <c r="K117" s="36"/>
      <c r="L117" s="58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6"/>
      <c r="D118" s="36"/>
      <c r="E118" s="36"/>
      <c r="F118" s="36"/>
      <c r="G118" s="36"/>
      <c r="H118" s="36"/>
      <c r="I118" s="36"/>
      <c r="J118" s="36"/>
      <c r="K118" s="36"/>
      <c r="L118" s="58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50"/>
      <c r="B119" s="151"/>
      <c r="C119" s="152" t="s">
        <v>98</v>
      </c>
      <c r="D119" s="153" t="s">
        <v>60</v>
      </c>
      <c r="E119" s="153" t="s">
        <v>56</v>
      </c>
      <c r="F119" s="153" t="s">
        <v>57</v>
      </c>
      <c r="G119" s="153" t="s">
        <v>99</v>
      </c>
      <c r="H119" s="153" t="s">
        <v>100</v>
      </c>
      <c r="I119" s="153" t="s">
        <v>101</v>
      </c>
      <c r="J119" s="154" t="s">
        <v>90</v>
      </c>
      <c r="K119" s="155" t="s">
        <v>102</v>
      </c>
      <c r="L119" s="156"/>
      <c r="M119" s="89" t="s">
        <v>1</v>
      </c>
      <c r="N119" s="90" t="s">
        <v>39</v>
      </c>
      <c r="O119" s="90" t="s">
        <v>103</v>
      </c>
      <c r="P119" s="90" t="s">
        <v>104</v>
      </c>
      <c r="Q119" s="90" t="s">
        <v>105</v>
      </c>
      <c r="R119" s="90" t="s">
        <v>106</v>
      </c>
      <c r="S119" s="90" t="s">
        <v>107</v>
      </c>
      <c r="T119" s="91" t="s">
        <v>108</v>
      </c>
      <c r="U119" s="15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/>
    </row>
    <row r="120" s="2" customFormat="1" ht="22.8" customHeight="1">
      <c r="A120" s="36"/>
      <c r="B120" s="37"/>
      <c r="C120" s="96" t="s">
        <v>91</v>
      </c>
      <c r="D120" s="36"/>
      <c r="E120" s="36"/>
      <c r="F120" s="36"/>
      <c r="G120" s="36"/>
      <c r="H120" s="36"/>
      <c r="I120" s="36"/>
      <c r="J120" s="157">
        <f>BK120</f>
        <v>0</v>
      </c>
      <c r="K120" s="36"/>
      <c r="L120" s="37"/>
      <c r="M120" s="92"/>
      <c r="N120" s="76"/>
      <c r="O120" s="93"/>
      <c r="P120" s="158">
        <f>P121</f>
        <v>0</v>
      </c>
      <c r="Q120" s="93"/>
      <c r="R120" s="158">
        <f>R121</f>
        <v>19.365290560000002</v>
      </c>
      <c r="S120" s="93"/>
      <c r="T120" s="159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7" t="s">
        <v>74</v>
      </c>
      <c r="AU120" s="17" t="s">
        <v>92</v>
      </c>
      <c r="BK120" s="160">
        <f>BK121</f>
        <v>0</v>
      </c>
    </row>
    <row r="121" s="12" customFormat="1" ht="25.92" customHeight="1">
      <c r="A121" s="12"/>
      <c r="B121" s="161"/>
      <c r="C121" s="12"/>
      <c r="D121" s="162" t="s">
        <v>74</v>
      </c>
      <c r="E121" s="163" t="s">
        <v>109</v>
      </c>
      <c r="F121" s="163" t="s">
        <v>110</v>
      </c>
      <c r="G121" s="12"/>
      <c r="H121" s="12"/>
      <c r="I121" s="164"/>
      <c r="J121" s="165">
        <f>BK121</f>
        <v>0</v>
      </c>
      <c r="K121" s="12"/>
      <c r="L121" s="161"/>
      <c r="M121" s="166"/>
      <c r="N121" s="167"/>
      <c r="O121" s="167"/>
      <c r="P121" s="168">
        <f>P122+P128+P135</f>
        <v>0</v>
      </c>
      <c r="Q121" s="167"/>
      <c r="R121" s="168">
        <f>R122+R128+R135</f>
        <v>19.365290560000002</v>
      </c>
      <c r="S121" s="167"/>
      <c r="T121" s="169">
        <f>T122+T128+T135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62" t="s">
        <v>83</v>
      </c>
      <c r="AT121" s="170" t="s">
        <v>74</v>
      </c>
      <c r="AU121" s="170" t="s">
        <v>75</v>
      </c>
      <c r="AY121" s="162" t="s">
        <v>111</v>
      </c>
      <c r="BK121" s="171">
        <f>BK122+BK128+BK135</f>
        <v>0</v>
      </c>
    </row>
    <row r="122" s="12" customFormat="1" ht="22.8" customHeight="1">
      <c r="A122" s="12"/>
      <c r="B122" s="161"/>
      <c r="C122" s="12"/>
      <c r="D122" s="162" t="s">
        <v>74</v>
      </c>
      <c r="E122" s="172" t="s">
        <v>83</v>
      </c>
      <c r="F122" s="172" t="s">
        <v>112</v>
      </c>
      <c r="G122" s="12"/>
      <c r="H122" s="12"/>
      <c r="I122" s="164"/>
      <c r="J122" s="173">
        <f>BK122</f>
        <v>0</v>
      </c>
      <c r="K122" s="12"/>
      <c r="L122" s="161"/>
      <c r="M122" s="166"/>
      <c r="N122" s="167"/>
      <c r="O122" s="167"/>
      <c r="P122" s="168">
        <f>SUM(P123:P127)</f>
        <v>0</v>
      </c>
      <c r="Q122" s="167"/>
      <c r="R122" s="168">
        <f>SUM(R123:R127)</f>
        <v>0</v>
      </c>
      <c r="S122" s="167"/>
      <c r="T122" s="169">
        <f>SUM(T123:T127)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2" t="s">
        <v>83</v>
      </c>
      <c r="AT122" s="170" t="s">
        <v>74</v>
      </c>
      <c r="AU122" s="170" t="s">
        <v>83</v>
      </c>
      <c r="AY122" s="162" t="s">
        <v>111</v>
      </c>
      <c r="BK122" s="171">
        <f>SUM(BK123:BK127)</f>
        <v>0</v>
      </c>
    </row>
    <row r="123" s="2" customFormat="1" ht="21.75" customHeight="1">
      <c r="A123" s="36"/>
      <c r="B123" s="174"/>
      <c r="C123" s="175" t="s">
        <v>83</v>
      </c>
      <c r="D123" s="175" t="s">
        <v>113</v>
      </c>
      <c r="E123" s="176" t="s">
        <v>114</v>
      </c>
      <c r="F123" s="177" t="s">
        <v>115</v>
      </c>
      <c r="G123" s="178" t="s">
        <v>116</v>
      </c>
      <c r="H123" s="179">
        <v>15.84</v>
      </c>
      <c r="I123" s="180"/>
      <c r="J123" s="181">
        <f>ROUND(I123*H123,2)</f>
        <v>0</v>
      </c>
      <c r="K123" s="182"/>
      <c r="L123" s="37"/>
      <c r="M123" s="183" t="s">
        <v>1</v>
      </c>
      <c r="N123" s="184" t="s">
        <v>41</v>
      </c>
      <c r="O123" s="80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87" t="s">
        <v>117</v>
      </c>
      <c r="AT123" s="187" t="s">
        <v>113</v>
      </c>
      <c r="AU123" s="187" t="s">
        <v>118</v>
      </c>
      <c r="AY123" s="17" t="s">
        <v>111</v>
      </c>
      <c r="BE123" s="188">
        <f>IF(N123="základná",J123,0)</f>
        <v>0</v>
      </c>
      <c r="BF123" s="188">
        <f>IF(N123="znížená",J123,0)</f>
        <v>0</v>
      </c>
      <c r="BG123" s="188">
        <f>IF(N123="zákl. prenesená",J123,0)</f>
        <v>0</v>
      </c>
      <c r="BH123" s="188">
        <f>IF(N123="zníž. prenesená",J123,0)</f>
        <v>0</v>
      </c>
      <c r="BI123" s="188">
        <f>IF(N123="nulová",J123,0)</f>
        <v>0</v>
      </c>
      <c r="BJ123" s="17" t="s">
        <v>118</v>
      </c>
      <c r="BK123" s="188">
        <f>ROUND(I123*H123,2)</f>
        <v>0</v>
      </c>
      <c r="BL123" s="17" t="s">
        <v>117</v>
      </c>
      <c r="BM123" s="187" t="s">
        <v>119</v>
      </c>
    </row>
    <row r="124" s="13" customFormat="1">
      <c r="A124" s="13"/>
      <c r="B124" s="189"/>
      <c r="C124" s="13"/>
      <c r="D124" s="190" t="s">
        <v>120</v>
      </c>
      <c r="E124" s="191" t="s">
        <v>1</v>
      </c>
      <c r="F124" s="192" t="s">
        <v>121</v>
      </c>
      <c r="G124" s="13"/>
      <c r="H124" s="193">
        <v>15.84</v>
      </c>
      <c r="I124" s="194"/>
      <c r="J124" s="13"/>
      <c r="K124" s="13"/>
      <c r="L124" s="189"/>
      <c r="M124" s="195"/>
      <c r="N124" s="196"/>
      <c r="O124" s="196"/>
      <c r="P124" s="196"/>
      <c r="Q124" s="196"/>
      <c r="R124" s="196"/>
      <c r="S124" s="196"/>
      <c r="T124" s="197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191" t="s">
        <v>120</v>
      </c>
      <c r="AU124" s="191" t="s">
        <v>118</v>
      </c>
      <c r="AV124" s="13" t="s">
        <v>118</v>
      </c>
      <c r="AW124" s="13" t="s">
        <v>31</v>
      </c>
      <c r="AX124" s="13" t="s">
        <v>83</v>
      </c>
      <c r="AY124" s="191" t="s">
        <v>111</v>
      </c>
    </row>
    <row r="125" s="2" customFormat="1" ht="33" customHeight="1">
      <c r="A125" s="36"/>
      <c r="B125" s="174"/>
      <c r="C125" s="175" t="s">
        <v>118</v>
      </c>
      <c r="D125" s="175" t="s">
        <v>113</v>
      </c>
      <c r="E125" s="176" t="s">
        <v>122</v>
      </c>
      <c r="F125" s="177" t="s">
        <v>123</v>
      </c>
      <c r="G125" s="178" t="s">
        <v>116</v>
      </c>
      <c r="H125" s="179">
        <v>15.84</v>
      </c>
      <c r="I125" s="180"/>
      <c r="J125" s="181">
        <f>ROUND(I125*H125,2)</f>
        <v>0</v>
      </c>
      <c r="K125" s="182"/>
      <c r="L125" s="37"/>
      <c r="M125" s="183" t="s">
        <v>1</v>
      </c>
      <c r="N125" s="184" t="s">
        <v>41</v>
      </c>
      <c r="O125" s="80"/>
      <c r="P125" s="185">
        <f>O125*H125</f>
        <v>0</v>
      </c>
      <c r="Q125" s="185">
        <v>0</v>
      </c>
      <c r="R125" s="185">
        <f>Q125*H125</f>
        <v>0</v>
      </c>
      <c r="S125" s="185">
        <v>0</v>
      </c>
      <c r="T125" s="186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7" t="s">
        <v>117</v>
      </c>
      <c r="AT125" s="187" t="s">
        <v>113</v>
      </c>
      <c r="AU125" s="187" t="s">
        <v>118</v>
      </c>
      <c r="AY125" s="17" t="s">
        <v>111</v>
      </c>
      <c r="BE125" s="188">
        <f>IF(N125="základná",J125,0)</f>
        <v>0</v>
      </c>
      <c r="BF125" s="188">
        <f>IF(N125="znížená",J125,0)</f>
        <v>0</v>
      </c>
      <c r="BG125" s="188">
        <f>IF(N125="zákl. prenesená",J125,0)</f>
        <v>0</v>
      </c>
      <c r="BH125" s="188">
        <f>IF(N125="zníž. prenesená",J125,0)</f>
        <v>0</v>
      </c>
      <c r="BI125" s="188">
        <f>IF(N125="nulová",J125,0)</f>
        <v>0</v>
      </c>
      <c r="BJ125" s="17" t="s">
        <v>118</v>
      </c>
      <c r="BK125" s="188">
        <f>ROUND(I125*H125,2)</f>
        <v>0</v>
      </c>
      <c r="BL125" s="17" t="s">
        <v>117</v>
      </c>
      <c r="BM125" s="187" t="s">
        <v>124</v>
      </c>
    </row>
    <row r="126" s="2" customFormat="1" ht="24.15" customHeight="1">
      <c r="A126" s="36"/>
      <c r="B126" s="174"/>
      <c r="C126" s="175" t="s">
        <v>125</v>
      </c>
      <c r="D126" s="175" t="s">
        <v>113</v>
      </c>
      <c r="E126" s="176" t="s">
        <v>126</v>
      </c>
      <c r="F126" s="177" t="s">
        <v>127</v>
      </c>
      <c r="G126" s="178" t="s">
        <v>116</v>
      </c>
      <c r="H126" s="179">
        <v>15.84</v>
      </c>
      <c r="I126" s="180"/>
      <c r="J126" s="181">
        <f>ROUND(I126*H126,2)</f>
        <v>0</v>
      </c>
      <c r="K126" s="182"/>
      <c r="L126" s="37"/>
      <c r="M126" s="183" t="s">
        <v>1</v>
      </c>
      <c r="N126" s="184" t="s">
        <v>41</v>
      </c>
      <c r="O126" s="80"/>
      <c r="P126" s="185">
        <f>O126*H126</f>
        <v>0</v>
      </c>
      <c r="Q126" s="185">
        <v>0</v>
      </c>
      <c r="R126" s="185">
        <f>Q126*H126</f>
        <v>0</v>
      </c>
      <c r="S126" s="185">
        <v>0</v>
      </c>
      <c r="T126" s="186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7" t="s">
        <v>117</v>
      </c>
      <c r="AT126" s="187" t="s">
        <v>113</v>
      </c>
      <c r="AU126" s="187" t="s">
        <v>118</v>
      </c>
      <c r="AY126" s="17" t="s">
        <v>111</v>
      </c>
      <c r="BE126" s="188">
        <f>IF(N126="základná",J126,0)</f>
        <v>0</v>
      </c>
      <c r="BF126" s="188">
        <f>IF(N126="znížená",J126,0)</f>
        <v>0</v>
      </c>
      <c r="BG126" s="188">
        <f>IF(N126="zákl. prenesená",J126,0)</f>
        <v>0</v>
      </c>
      <c r="BH126" s="188">
        <f>IF(N126="zníž. prenesená",J126,0)</f>
        <v>0</v>
      </c>
      <c r="BI126" s="188">
        <f>IF(N126="nulová",J126,0)</f>
        <v>0</v>
      </c>
      <c r="BJ126" s="17" t="s">
        <v>118</v>
      </c>
      <c r="BK126" s="188">
        <f>ROUND(I126*H126,2)</f>
        <v>0</v>
      </c>
      <c r="BL126" s="17" t="s">
        <v>117</v>
      </c>
      <c r="BM126" s="187" t="s">
        <v>128</v>
      </c>
    </row>
    <row r="127" s="2" customFormat="1" ht="24.15" customHeight="1">
      <c r="A127" s="36"/>
      <c r="B127" s="174"/>
      <c r="C127" s="175" t="s">
        <v>117</v>
      </c>
      <c r="D127" s="175" t="s">
        <v>113</v>
      </c>
      <c r="E127" s="176" t="s">
        <v>129</v>
      </c>
      <c r="F127" s="177" t="s">
        <v>130</v>
      </c>
      <c r="G127" s="178" t="s">
        <v>116</v>
      </c>
      <c r="H127" s="179">
        <v>15.84</v>
      </c>
      <c r="I127" s="180"/>
      <c r="J127" s="181">
        <f>ROUND(I127*H127,2)</f>
        <v>0</v>
      </c>
      <c r="K127" s="182"/>
      <c r="L127" s="37"/>
      <c r="M127" s="183" t="s">
        <v>1</v>
      </c>
      <c r="N127" s="184" t="s">
        <v>41</v>
      </c>
      <c r="O127" s="80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87" t="s">
        <v>117</v>
      </c>
      <c r="AT127" s="187" t="s">
        <v>113</v>
      </c>
      <c r="AU127" s="187" t="s">
        <v>118</v>
      </c>
      <c r="AY127" s="17" t="s">
        <v>111</v>
      </c>
      <c r="BE127" s="188">
        <f>IF(N127="základná",J127,0)</f>
        <v>0</v>
      </c>
      <c r="BF127" s="188">
        <f>IF(N127="znížená",J127,0)</f>
        <v>0</v>
      </c>
      <c r="BG127" s="188">
        <f>IF(N127="zákl. prenesená",J127,0)</f>
        <v>0</v>
      </c>
      <c r="BH127" s="188">
        <f>IF(N127="zníž. prenesená",J127,0)</f>
        <v>0</v>
      </c>
      <c r="BI127" s="188">
        <f>IF(N127="nulová",J127,0)</f>
        <v>0</v>
      </c>
      <c r="BJ127" s="17" t="s">
        <v>118</v>
      </c>
      <c r="BK127" s="188">
        <f>ROUND(I127*H127,2)</f>
        <v>0</v>
      </c>
      <c r="BL127" s="17" t="s">
        <v>117</v>
      </c>
      <c r="BM127" s="187" t="s">
        <v>131</v>
      </c>
    </row>
    <row r="128" s="12" customFormat="1" ht="22.8" customHeight="1">
      <c r="A128" s="12"/>
      <c r="B128" s="161"/>
      <c r="C128" s="12"/>
      <c r="D128" s="162" t="s">
        <v>74</v>
      </c>
      <c r="E128" s="172" t="s">
        <v>132</v>
      </c>
      <c r="F128" s="172" t="s">
        <v>133</v>
      </c>
      <c r="G128" s="12"/>
      <c r="H128" s="12"/>
      <c r="I128" s="164"/>
      <c r="J128" s="173">
        <f>BK128</f>
        <v>0</v>
      </c>
      <c r="K128" s="12"/>
      <c r="L128" s="161"/>
      <c r="M128" s="166"/>
      <c r="N128" s="167"/>
      <c r="O128" s="167"/>
      <c r="P128" s="168">
        <f>SUM(P129:P134)</f>
        <v>0</v>
      </c>
      <c r="Q128" s="167"/>
      <c r="R128" s="168">
        <f>SUM(R129:R134)</f>
        <v>19.365290560000002</v>
      </c>
      <c r="S128" s="167"/>
      <c r="T128" s="169">
        <f>SUM(T129:T134)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2" t="s">
        <v>83</v>
      </c>
      <c r="AT128" s="170" t="s">
        <v>74</v>
      </c>
      <c r="AU128" s="170" t="s">
        <v>83</v>
      </c>
      <c r="AY128" s="162" t="s">
        <v>111</v>
      </c>
      <c r="BK128" s="171">
        <f>SUM(BK129:BK134)</f>
        <v>0</v>
      </c>
    </row>
    <row r="129" s="2" customFormat="1" ht="33" customHeight="1">
      <c r="A129" s="36"/>
      <c r="B129" s="174"/>
      <c r="C129" s="175" t="s">
        <v>134</v>
      </c>
      <c r="D129" s="175" t="s">
        <v>113</v>
      </c>
      <c r="E129" s="176" t="s">
        <v>135</v>
      </c>
      <c r="F129" s="177" t="s">
        <v>136</v>
      </c>
      <c r="G129" s="178" t="s">
        <v>116</v>
      </c>
      <c r="H129" s="179">
        <v>3.0800000000000001</v>
      </c>
      <c r="I129" s="180"/>
      <c r="J129" s="181">
        <f>ROUND(I129*H129,2)</f>
        <v>0</v>
      </c>
      <c r="K129" s="182"/>
      <c r="L129" s="37"/>
      <c r="M129" s="183" t="s">
        <v>1</v>
      </c>
      <c r="N129" s="184" t="s">
        <v>41</v>
      </c>
      <c r="O129" s="80"/>
      <c r="P129" s="185">
        <f>O129*H129</f>
        <v>0</v>
      </c>
      <c r="Q129" s="185">
        <v>2.2151320000000001</v>
      </c>
      <c r="R129" s="185">
        <f>Q129*H129</f>
        <v>6.8226065600000005</v>
      </c>
      <c r="S129" s="185">
        <v>0</v>
      </c>
      <c r="T129" s="186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87" t="s">
        <v>117</v>
      </c>
      <c r="AT129" s="187" t="s">
        <v>113</v>
      </c>
      <c r="AU129" s="187" t="s">
        <v>118</v>
      </c>
      <c r="AY129" s="17" t="s">
        <v>111</v>
      </c>
      <c r="BE129" s="188">
        <f>IF(N129="základná",J129,0)</f>
        <v>0</v>
      </c>
      <c r="BF129" s="188">
        <f>IF(N129="znížená",J129,0)</f>
        <v>0</v>
      </c>
      <c r="BG129" s="188">
        <f>IF(N129="zákl. prenesená",J129,0)</f>
        <v>0</v>
      </c>
      <c r="BH129" s="188">
        <f>IF(N129="zníž. prenesená",J129,0)</f>
        <v>0</v>
      </c>
      <c r="BI129" s="188">
        <f>IF(N129="nulová",J129,0)</f>
        <v>0</v>
      </c>
      <c r="BJ129" s="17" t="s">
        <v>118</v>
      </c>
      <c r="BK129" s="188">
        <f>ROUND(I129*H129,2)</f>
        <v>0</v>
      </c>
      <c r="BL129" s="17" t="s">
        <v>117</v>
      </c>
      <c r="BM129" s="187" t="s">
        <v>137</v>
      </c>
    </row>
    <row r="130" s="13" customFormat="1">
      <c r="A130" s="13"/>
      <c r="B130" s="189"/>
      <c r="C130" s="13"/>
      <c r="D130" s="190" t="s">
        <v>120</v>
      </c>
      <c r="E130" s="191" t="s">
        <v>1</v>
      </c>
      <c r="F130" s="192" t="s">
        <v>138</v>
      </c>
      <c r="G130" s="13"/>
      <c r="H130" s="193">
        <v>3.0800000000000001</v>
      </c>
      <c r="I130" s="194"/>
      <c r="J130" s="13"/>
      <c r="K130" s="13"/>
      <c r="L130" s="189"/>
      <c r="M130" s="195"/>
      <c r="N130" s="196"/>
      <c r="O130" s="196"/>
      <c r="P130" s="196"/>
      <c r="Q130" s="196"/>
      <c r="R130" s="196"/>
      <c r="S130" s="196"/>
      <c r="T130" s="19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91" t="s">
        <v>120</v>
      </c>
      <c r="AU130" s="191" t="s">
        <v>118</v>
      </c>
      <c r="AV130" s="13" t="s">
        <v>118</v>
      </c>
      <c r="AW130" s="13" t="s">
        <v>31</v>
      </c>
      <c r="AX130" s="13" t="s">
        <v>75</v>
      </c>
      <c r="AY130" s="191" t="s">
        <v>111</v>
      </c>
    </row>
    <row r="131" s="14" customFormat="1">
      <c r="A131" s="14"/>
      <c r="B131" s="198"/>
      <c r="C131" s="14"/>
      <c r="D131" s="190" t="s">
        <v>120</v>
      </c>
      <c r="E131" s="199" t="s">
        <v>1</v>
      </c>
      <c r="F131" s="200" t="s">
        <v>139</v>
      </c>
      <c r="G131" s="14"/>
      <c r="H131" s="201">
        <v>3.0800000000000001</v>
      </c>
      <c r="I131" s="202"/>
      <c r="J131" s="14"/>
      <c r="K131" s="14"/>
      <c r="L131" s="198"/>
      <c r="M131" s="203"/>
      <c r="N131" s="204"/>
      <c r="O131" s="204"/>
      <c r="P131" s="204"/>
      <c r="Q131" s="204"/>
      <c r="R131" s="204"/>
      <c r="S131" s="204"/>
      <c r="T131" s="20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9" t="s">
        <v>120</v>
      </c>
      <c r="AU131" s="199" t="s">
        <v>118</v>
      </c>
      <c r="AV131" s="14" t="s">
        <v>117</v>
      </c>
      <c r="AW131" s="14" t="s">
        <v>31</v>
      </c>
      <c r="AX131" s="14" t="s">
        <v>83</v>
      </c>
      <c r="AY131" s="199" t="s">
        <v>111</v>
      </c>
    </row>
    <row r="132" s="2" customFormat="1" ht="24.15" customHeight="1">
      <c r="A132" s="36"/>
      <c r="B132" s="174"/>
      <c r="C132" s="175" t="s">
        <v>80</v>
      </c>
      <c r="D132" s="175" t="s">
        <v>113</v>
      </c>
      <c r="E132" s="176" t="s">
        <v>140</v>
      </c>
      <c r="F132" s="177" t="s">
        <v>141</v>
      </c>
      <c r="G132" s="178" t="s">
        <v>142</v>
      </c>
      <c r="H132" s="179">
        <v>44</v>
      </c>
      <c r="I132" s="180"/>
      <c r="J132" s="181">
        <f>ROUND(I132*H132,2)</f>
        <v>0</v>
      </c>
      <c r="K132" s="182"/>
      <c r="L132" s="37"/>
      <c r="M132" s="183" t="s">
        <v>1</v>
      </c>
      <c r="N132" s="184" t="s">
        <v>41</v>
      </c>
      <c r="O132" s="80"/>
      <c r="P132" s="185">
        <f>O132*H132</f>
        <v>0</v>
      </c>
      <c r="Q132" s="185">
        <v>0.15906100000000001</v>
      </c>
      <c r="R132" s="185">
        <f>Q132*H132</f>
        <v>6.9986840000000008</v>
      </c>
      <c r="S132" s="185">
        <v>0</v>
      </c>
      <c r="T132" s="186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87" t="s">
        <v>117</v>
      </c>
      <c r="AT132" s="187" t="s">
        <v>113</v>
      </c>
      <c r="AU132" s="187" t="s">
        <v>118</v>
      </c>
      <c r="AY132" s="17" t="s">
        <v>111</v>
      </c>
      <c r="BE132" s="188">
        <f>IF(N132="základná",J132,0)</f>
        <v>0</v>
      </c>
      <c r="BF132" s="188">
        <f>IF(N132="znížená",J132,0)</f>
        <v>0</v>
      </c>
      <c r="BG132" s="188">
        <f>IF(N132="zákl. prenesená",J132,0)</f>
        <v>0</v>
      </c>
      <c r="BH132" s="188">
        <f>IF(N132="zníž. prenesená",J132,0)</f>
        <v>0</v>
      </c>
      <c r="BI132" s="188">
        <f>IF(N132="nulová",J132,0)</f>
        <v>0</v>
      </c>
      <c r="BJ132" s="17" t="s">
        <v>118</v>
      </c>
      <c r="BK132" s="188">
        <f>ROUND(I132*H132,2)</f>
        <v>0</v>
      </c>
      <c r="BL132" s="17" t="s">
        <v>117</v>
      </c>
      <c r="BM132" s="187" t="s">
        <v>143</v>
      </c>
    </row>
    <row r="133" s="2" customFormat="1" ht="16.5" customHeight="1">
      <c r="A133" s="36"/>
      <c r="B133" s="174"/>
      <c r="C133" s="206" t="s">
        <v>144</v>
      </c>
      <c r="D133" s="206" t="s">
        <v>145</v>
      </c>
      <c r="E133" s="207" t="s">
        <v>146</v>
      </c>
      <c r="F133" s="208" t="s">
        <v>147</v>
      </c>
      <c r="G133" s="209" t="s">
        <v>148</v>
      </c>
      <c r="H133" s="210">
        <v>46.200000000000003</v>
      </c>
      <c r="I133" s="211"/>
      <c r="J133" s="212">
        <f>ROUND(I133*H133,2)</f>
        <v>0</v>
      </c>
      <c r="K133" s="213"/>
      <c r="L133" s="214"/>
      <c r="M133" s="215" t="s">
        <v>1</v>
      </c>
      <c r="N133" s="216" t="s">
        <v>41</v>
      </c>
      <c r="O133" s="80"/>
      <c r="P133" s="185">
        <f>O133*H133</f>
        <v>0</v>
      </c>
      <c r="Q133" s="185">
        <v>0.12</v>
      </c>
      <c r="R133" s="185">
        <f>Q133*H133</f>
        <v>5.5440000000000005</v>
      </c>
      <c r="S133" s="185">
        <v>0</v>
      </c>
      <c r="T133" s="186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87" t="s">
        <v>149</v>
      </c>
      <c r="AT133" s="187" t="s">
        <v>145</v>
      </c>
      <c r="AU133" s="187" t="s">
        <v>118</v>
      </c>
      <c r="AY133" s="17" t="s">
        <v>111</v>
      </c>
      <c r="BE133" s="188">
        <f>IF(N133="základná",J133,0)</f>
        <v>0</v>
      </c>
      <c r="BF133" s="188">
        <f>IF(N133="znížená",J133,0)</f>
        <v>0</v>
      </c>
      <c r="BG133" s="188">
        <f>IF(N133="zákl. prenesená",J133,0)</f>
        <v>0</v>
      </c>
      <c r="BH133" s="188">
        <f>IF(N133="zníž. prenesená",J133,0)</f>
        <v>0</v>
      </c>
      <c r="BI133" s="188">
        <f>IF(N133="nulová",J133,0)</f>
        <v>0</v>
      </c>
      <c r="BJ133" s="17" t="s">
        <v>118</v>
      </c>
      <c r="BK133" s="188">
        <f>ROUND(I133*H133,2)</f>
        <v>0</v>
      </c>
      <c r="BL133" s="17" t="s">
        <v>117</v>
      </c>
      <c r="BM133" s="187" t="s">
        <v>150</v>
      </c>
    </row>
    <row r="134" s="13" customFormat="1">
      <c r="A134" s="13"/>
      <c r="B134" s="189"/>
      <c r="C134" s="13"/>
      <c r="D134" s="190" t="s">
        <v>120</v>
      </c>
      <c r="E134" s="191" t="s">
        <v>1</v>
      </c>
      <c r="F134" s="192" t="s">
        <v>151</v>
      </c>
      <c r="G134" s="13"/>
      <c r="H134" s="193">
        <v>46.200000000000003</v>
      </c>
      <c r="I134" s="194"/>
      <c r="J134" s="13"/>
      <c r="K134" s="13"/>
      <c r="L134" s="189"/>
      <c r="M134" s="195"/>
      <c r="N134" s="196"/>
      <c r="O134" s="196"/>
      <c r="P134" s="196"/>
      <c r="Q134" s="196"/>
      <c r="R134" s="196"/>
      <c r="S134" s="196"/>
      <c r="T134" s="19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91" t="s">
        <v>120</v>
      </c>
      <c r="AU134" s="191" t="s">
        <v>118</v>
      </c>
      <c r="AV134" s="13" t="s">
        <v>118</v>
      </c>
      <c r="AW134" s="13" t="s">
        <v>31</v>
      </c>
      <c r="AX134" s="13" t="s">
        <v>83</v>
      </c>
      <c r="AY134" s="191" t="s">
        <v>111</v>
      </c>
    </row>
    <row r="135" s="12" customFormat="1" ht="22.8" customHeight="1">
      <c r="A135" s="12"/>
      <c r="B135" s="161"/>
      <c r="C135" s="12"/>
      <c r="D135" s="162" t="s">
        <v>74</v>
      </c>
      <c r="E135" s="172" t="s">
        <v>152</v>
      </c>
      <c r="F135" s="172" t="s">
        <v>153</v>
      </c>
      <c r="G135" s="12"/>
      <c r="H135" s="12"/>
      <c r="I135" s="164"/>
      <c r="J135" s="173">
        <f>BK135</f>
        <v>0</v>
      </c>
      <c r="K135" s="12"/>
      <c r="L135" s="161"/>
      <c r="M135" s="166"/>
      <c r="N135" s="167"/>
      <c r="O135" s="167"/>
      <c r="P135" s="168">
        <f>SUM(P136:P137)</f>
        <v>0</v>
      </c>
      <c r="Q135" s="167"/>
      <c r="R135" s="168">
        <f>SUM(R136:R137)</f>
        <v>0</v>
      </c>
      <c r="S135" s="167"/>
      <c r="T135" s="169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2" t="s">
        <v>83</v>
      </c>
      <c r="AT135" s="170" t="s">
        <v>74</v>
      </c>
      <c r="AU135" s="170" t="s">
        <v>83</v>
      </c>
      <c r="AY135" s="162" t="s">
        <v>111</v>
      </c>
      <c r="BK135" s="171">
        <f>SUM(BK136:BK137)</f>
        <v>0</v>
      </c>
    </row>
    <row r="136" s="2" customFormat="1" ht="33" customHeight="1">
      <c r="A136" s="36"/>
      <c r="B136" s="174"/>
      <c r="C136" s="175" t="s">
        <v>149</v>
      </c>
      <c r="D136" s="175" t="s">
        <v>113</v>
      </c>
      <c r="E136" s="176" t="s">
        <v>154</v>
      </c>
      <c r="F136" s="177" t="s">
        <v>155</v>
      </c>
      <c r="G136" s="178" t="s">
        <v>156</v>
      </c>
      <c r="H136" s="179">
        <v>19.364999999999998</v>
      </c>
      <c r="I136" s="180"/>
      <c r="J136" s="181">
        <f>ROUND(I136*H136,2)</f>
        <v>0</v>
      </c>
      <c r="K136" s="182"/>
      <c r="L136" s="37"/>
      <c r="M136" s="183" t="s">
        <v>1</v>
      </c>
      <c r="N136" s="184" t="s">
        <v>41</v>
      </c>
      <c r="O136" s="80"/>
      <c r="P136" s="185">
        <f>O136*H136</f>
        <v>0</v>
      </c>
      <c r="Q136" s="185">
        <v>0</v>
      </c>
      <c r="R136" s="185">
        <f>Q136*H136</f>
        <v>0</v>
      </c>
      <c r="S136" s="185">
        <v>0</v>
      </c>
      <c r="T136" s="186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87" t="s">
        <v>117</v>
      </c>
      <c r="AT136" s="187" t="s">
        <v>113</v>
      </c>
      <c r="AU136" s="187" t="s">
        <v>118</v>
      </c>
      <c r="AY136" s="17" t="s">
        <v>111</v>
      </c>
      <c r="BE136" s="188">
        <f>IF(N136="základná",J136,0)</f>
        <v>0</v>
      </c>
      <c r="BF136" s="188">
        <f>IF(N136="znížená",J136,0)</f>
        <v>0</v>
      </c>
      <c r="BG136" s="188">
        <f>IF(N136="zákl. prenesená",J136,0)</f>
        <v>0</v>
      </c>
      <c r="BH136" s="188">
        <f>IF(N136="zníž. prenesená",J136,0)</f>
        <v>0</v>
      </c>
      <c r="BI136" s="188">
        <f>IF(N136="nulová",J136,0)</f>
        <v>0</v>
      </c>
      <c r="BJ136" s="17" t="s">
        <v>118</v>
      </c>
      <c r="BK136" s="188">
        <f>ROUND(I136*H136,2)</f>
        <v>0</v>
      </c>
      <c r="BL136" s="17" t="s">
        <v>117</v>
      </c>
      <c r="BM136" s="187" t="s">
        <v>157</v>
      </c>
    </row>
    <row r="137" s="2" customFormat="1" ht="55.5" customHeight="1">
      <c r="A137" s="36"/>
      <c r="B137" s="174"/>
      <c r="C137" s="175" t="s">
        <v>132</v>
      </c>
      <c r="D137" s="175" t="s">
        <v>113</v>
      </c>
      <c r="E137" s="176" t="s">
        <v>158</v>
      </c>
      <c r="F137" s="177" t="s">
        <v>159</v>
      </c>
      <c r="G137" s="178" t="s">
        <v>156</v>
      </c>
      <c r="H137" s="179">
        <v>19.364999999999998</v>
      </c>
      <c r="I137" s="180"/>
      <c r="J137" s="181">
        <f>ROUND(I137*H137,2)</f>
        <v>0</v>
      </c>
      <c r="K137" s="182"/>
      <c r="L137" s="37"/>
      <c r="M137" s="217" t="s">
        <v>1</v>
      </c>
      <c r="N137" s="218" t="s">
        <v>41</v>
      </c>
      <c r="O137" s="219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87" t="s">
        <v>117</v>
      </c>
      <c r="AT137" s="187" t="s">
        <v>113</v>
      </c>
      <c r="AU137" s="187" t="s">
        <v>118</v>
      </c>
      <c r="AY137" s="17" t="s">
        <v>111</v>
      </c>
      <c r="BE137" s="188">
        <f>IF(N137="základná",J137,0)</f>
        <v>0</v>
      </c>
      <c r="BF137" s="188">
        <f>IF(N137="znížená",J137,0)</f>
        <v>0</v>
      </c>
      <c r="BG137" s="188">
        <f>IF(N137="zákl. prenesená",J137,0)</f>
        <v>0</v>
      </c>
      <c r="BH137" s="188">
        <f>IF(N137="zníž. prenesená",J137,0)</f>
        <v>0</v>
      </c>
      <c r="BI137" s="188">
        <f>IF(N137="nulová",J137,0)</f>
        <v>0</v>
      </c>
      <c r="BJ137" s="17" t="s">
        <v>118</v>
      </c>
      <c r="BK137" s="188">
        <f>ROUND(I137*H137,2)</f>
        <v>0</v>
      </c>
      <c r="BL137" s="17" t="s">
        <v>117</v>
      </c>
      <c r="BM137" s="187" t="s">
        <v>160</v>
      </c>
    </row>
    <row r="138" s="2" customFormat="1" ht="6.96" customHeight="1">
      <c r="A138" s="36"/>
      <c r="B138" s="63"/>
      <c r="C138" s="64"/>
      <c r="D138" s="64"/>
      <c r="E138" s="64"/>
      <c r="F138" s="64"/>
      <c r="G138" s="64"/>
      <c r="H138" s="64"/>
      <c r="I138" s="64"/>
      <c r="J138" s="64"/>
      <c r="K138" s="64"/>
      <c r="L138" s="37"/>
      <c r="M138" s="36"/>
      <c r="O138" s="36"/>
      <c r="P138" s="36"/>
      <c r="Q138" s="36"/>
      <c r="R138" s="36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</sheetData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TOSHIBA2\Toshiba2</dc:creator>
  <cp:lastModifiedBy>TOSHIBA2\Toshiba2</cp:lastModifiedBy>
  <dcterms:created xsi:type="dcterms:W3CDTF">2023-05-05T08:31:16Z</dcterms:created>
  <dcterms:modified xsi:type="dcterms:W3CDTF">2023-05-05T08:31:20Z</dcterms:modified>
</cp:coreProperties>
</file>