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shiba2\Desktop\Stano\Ostatné\Králik\4.5.2023 urbriát rudina\"/>
    </mc:Choice>
  </mc:AlternateContent>
  <bookViews>
    <workbookView xWindow="0" yWindow="0" windowWidth="0" windowHeight="0"/>
  </bookViews>
  <sheets>
    <sheet name="Rekapitulácia stavby" sheetId="1" r:id="rId1"/>
    <sheet name="6 - Odvodňovací rigol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'6 - Odvodňovací rigol'!$C$119:$K$137</definedName>
    <definedName name="_xlnm.Print_Area" localSheetId="1">'6 - Odvodňovací rigol'!$C$4:$J$76,'6 - Odvodňovací rigol'!$C$82:$J$101,'6 - Odvodňovací rigol'!$C$107:$J$137</definedName>
    <definedName name="_xlnm.Print_Titles" localSheetId="1">'6 - Odvodňovací rigol'!$119:$119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2" r="BK133"/>
  <c r="J125"/>
  <c r="BK132"/>
  <c r="BK136"/>
  <c r="BK125"/>
  <c r="BK127"/>
  <c r="J137"/>
  <c r="J126"/>
  <c r="J132"/>
  <c r="BK123"/>
  <c r="BK137"/>
  <c r="BK126"/>
  <c r="BK129"/>
  <c i="1" r="AS94"/>
  <c i="2" r="J127"/>
  <c r="J136"/>
  <c r="J133"/>
  <c r="J123"/>
  <c r="J129"/>
  <c l="1" r="R122"/>
  <c r="R128"/>
  <c r="P135"/>
  <c r="P122"/>
  <c r="BK128"/>
  <c r="J128"/>
  <c r="J99"/>
  <c r="P128"/>
  <c r="BK135"/>
  <c r="J135"/>
  <c r="J100"/>
  <c r="R135"/>
  <c r="BK122"/>
  <c r="J122"/>
  <c r="J98"/>
  <c r="T122"/>
  <c r="T128"/>
  <c r="T135"/>
  <c r="E85"/>
  <c r="J89"/>
  <c r="F92"/>
  <c r="BF125"/>
  <c r="BF132"/>
  <c r="BF133"/>
  <c r="BF123"/>
  <c r="BF126"/>
  <c r="BF127"/>
  <c r="BF136"/>
  <c r="BF137"/>
  <c r="BF129"/>
  <c r="J33"/>
  <c i="1" r="AV95"/>
  <c i="2" r="F37"/>
  <c i="1" r="BD95"/>
  <c r="BD94"/>
  <c r="W33"/>
  <c i="2" r="F36"/>
  <c i="1" r="BC95"/>
  <c r="BC94"/>
  <c r="W32"/>
  <c i="2" r="F33"/>
  <c i="1" r="AZ95"/>
  <c r="AZ94"/>
  <c r="AV94"/>
  <c r="AK29"/>
  <c i="2" r="F35"/>
  <c i="1" r="BB95"/>
  <c r="BB94"/>
  <c r="AX94"/>
  <c i="2" l="1" r="T121"/>
  <c r="T120"/>
  <c r="P121"/>
  <c r="P120"/>
  <c i="1" r="AU95"/>
  <c i="2" r="R121"/>
  <c r="R120"/>
  <c r="BK121"/>
  <c r="BK120"/>
  <c r="J120"/>
  <c r="J96"/>
  <c r="J34"/>
  <c i="1" r="AW95"/>
  <c r="AT95"/>
  <c r="AU94"/>
  <c r="AY94"/>
  <c r="W31"/>
  <c i="2" r="F34"/>
  <c i="1" r="BA95"/>
  <c r="BA94"/>
  <c r="AW94"/>
  <c r="AK30"/>
  <c r="W29"/>
  <c i="2" l="1" r="J121"/>
  <c r="J97"/>
  <c r="J30"/>
  <c i="1" r="AG95"/>
  <c r="AG94"/>
  <c r="AK26"/>
  <c r="W30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<sst xmlns="http://schemas.openxmlformats.org/spreadsheetml/2006/main">
  <si>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</si>
  <si>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</si>
  <si>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</si>
  <si>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</si>
  <si>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{48c04361-b594-4b24-8240-4356ea57862c}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</si>
  <si>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</si>
  <si>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</si>
  <si>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</si>
  <si>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</si>
  <si>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</si>
  <si>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</si>
  <si>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</si>
  <si>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0101</t>
  </si>
  <si>
    <t>Stavba:</t>
  </si>
  <si>
    <t>Opatrenia na zlepšenie zadržiavania vody na pozemkoch Urbár Rudina Pozemkové spoločenstvo</t>
  </si>
  <si>
    <t>JKSO:</t>
  </si>
  <si>
    <t>KS:</t>
  </si>
  <si>
    <t>Miesto:</t>
  </si>
  <si>
    <t xml:space="preserve">Rudina </t>
  </si>
  <si>
    <t>Dátum:</t>
  </si>
  <si>
    <t>4. 5. 2023</t>
  </si>
  <si>
    <t>Objednávateľ:</t>
  </si>
  <si>
    <t>IČO:</t>
  </si>
  <si>
    <t>Urbár Rudina Pozemkové spoločenstvo</t>
  </si>
  <si>
    <t>IČ DPH:</t>
  </si>
  <si>
    <t>Zhotoviteľ:</t>
  </si>
  <si>
    <t xml:space="preserve"> </t>
  </si>
  <si>
    <t>Projektant:</t>
  </si>
  <si>
    <t>Ing.arch.Stanislav Sýkora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</si>
  <si>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</si>
  <si>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</si>
  <si>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</si>
  <si>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</si>
  <si>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</si>
  <si>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</si>
  <si>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</si>
  <si>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</si>
  <si>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</si>
  <si>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</si>
  <si>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</si>
  <si>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</si>
  <si>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</si>
  <si>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</si>
  <si>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</si>
  <si>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</si>
  <si>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</si>
  <si>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</si>
  <si>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</si>
  <si>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</si>
  <si>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</si>
  <si>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</si>
  <si>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</si>
  <si>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</si>
  <si>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</si>
  <si>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</si>
  <si>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</si>
  <si>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</si>
  <si>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</si>
  <si>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</si>
  <si>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</si>
  <si>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</si>
  <si>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</si>
  <si>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</si>
  <si>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</si>
  <si>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</si>
  <si>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</si>
  <si>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</si>
  <si>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</si>
  <si>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</si>
  <si>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</si>
  <si>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</si>
  <si>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</si>
  <si>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</si>
  <si>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</si>
  <si>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</si>
  <si>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</si>
  <si>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</si>
  <si>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</si>
  <si>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6</t>
  </si>
  <si>
    <t>Odvodňovací rigol</t>
  </si>
  <si>
    <t>STA</t>
  </si>
  <si>
    <t>1</t>
  </si>
  <si>
    <t>{6e9d6537-c430-46ce-8414-a936b27304e8}</t>
  </si>
  <si>
    <t>KRYCÍ LIST ROZPOČTU</t>
  </si>
  <si>
    <t>Objekt:</t>
  </si>
  <si>
    <t>6 - Odvodňovací rigol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</si>
  <si>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</si>
  <si>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</si>
  <si>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</si>
  <si>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</si>
  <si>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</si>
  <si>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</si>
  <si>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</si>
  <si>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</si>
  <si>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</si>
  <si>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</si>
  <si>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</si>
  <si>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</si>
  <si>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</si>
  <si>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</si>
  <si>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</si>
  <si>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</si>
  <si>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</si>
  <si>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</si>
  <si>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</si>
  <si>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</si>
  <si>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</si>
  <si>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</si>
  <si>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</si>
  <si>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</si>
  <si>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</si>
  <si>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</si>
  <si>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132301101.S</t>
  </si>
  <si>
    <t>Výkop ryhy do šírky 600 mm v horn.4 do 100 m3</t>
  </si>
  <si>
    <t>m3</t>
  </si>
  <si>
    <t>4</t>
  </si>
  <si>
    <t>2</t>
  </si>
  <si>
    <t>13554984</t>
  </si>
  <si>
    <t>VV</t>
  </si>
  <si>
    <t>44,00*0,60*0,60</t>
  </si>
  <si>
    <t>162301101.S</t>
  </si>
  <si>
    <t>Vodorovné premiestnenie výkopku po spevnenej ceste z horniny tr.1-4, do 100 m3 na vzdialenosť do 500 m</t>
  </si>
  <si>
    <t>-2102088409</t>
  </si>
  <si>
    <t>3</t>
  </si>
  <si>
    <t>167101101.S</t>
  </si>
  <si>
    <t>Nakladanie neuľahnutého výkopku z hornín tr.1-4 do 100 m3</t>
  </si>
  <si>
    <t>904683327</t>
  </si>
  <si>
    <t>171203112.S</t>
  </si>
  <si>
    <t>Uloženie a hrubé rozhrnutie výkopku bez zhutnenia na svahu nad 1:5 do 1:2</t>
  </si>
  <si>
    <t>729880129</t>
  </si>
  <si>
    <t>9</t>
  </si>
  <si>
    <t>Ostatné konštrukcie a práce-búranie</t>
  </si>
  <si>
    <t>5</t>
  </si>
  <si>
    <t>918101112.S</t>
  </si>
  <si>
    <t>Lôžko pod obrubníky, krajníky alebo obruby z dlažobných kociek z betónu prostého tr. C 16/20</t>
  </si>
  <si>
    <t>-820334410</t>
  </si>
  <si>
    <t>44,00*0,70*0,10</t>
  </si>
  <si>
    <t>Súčet</t>
  </si>
  <si>
    <t>935112211.S</t>
  </si>
  <si>
    <t>Osadenie priekop. žľabu z betón. priekopových tvárnic šírky 500- 800 mm do betónu C 12/15</t>
  </si>
  <si>
    <t>m</t>
  </si>
  <si>
    <t>-289834844</t>
  </si>
  <si>
    <t>7</t>
  </si>
  <si>
    <t>M</t>
  </si>
  <si>
    <t>592270000300</t>
  </si>
  <si>
    <t xml:space="preserve">Betónový žľab U 50/50/50 výrobca Insempre </t>
  </si>
  <si>
    <t>ks</t>
  </si>
  <si>
    <t>8</t>
  </si>
  <si>
    <t>1470780056</t>
  </si>
  <si>
    <t>44,00*1,05</t>
  </si>
  <si>
    <t>99</t>
  </si>
  <si>
    <t>Presun hmôt HSV</t>
  </si>
  <si>
    <t>998332011.S</t>
  </si>
  <si>
    <t>Presun hmôt pre úpravy vodných tokov a kanály dĺžky do 7000 m, hrádze ochranné, rybničné a ostatné</t>
  </si>
  <si>
    <t>t</t>
  </si>
  <si>
    <t>304612127</t>
  </si>
  <si>
    <t>998332091.S</t>
  </si>
  <si>
    <t>Príplatok k cene za zväčšený presun pre úpravy vodných tokov a kanály dĺžky do 7000 m, hrádze ochranné, rybničné a ostatné nad vymedzenú najväčšiu dopravnú vzdialenosť do 1000 m</t>
  </si>
  <si>
    <t>64160934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</si>
</sst>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0"/>
      <c r="D4" s="21" t="s">
        <v>8</v>
      </c>
      <c r="AR4" s="20"/>
      <c r="AS4" s="22" t="s">
        <v>9</v>
      </c>
      <c r="BS4" s="17" t="s">
        <v>10</v>
      </c>
    </row>
    <row r="5" s="1" customFormat="1" ht="12" customHeight="1">
      <c r="B5" s="20"/>
      <c r="D5" s="23" t="s">
        <v>11</v>
      </c>
      <c r="K5" s="24" t="s">
        <v>12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S5" s="17" t="s">
        <v>6</v>
      </c>
    </row>
    <row r="6" s="1" customFormat="1" ht="36.96" customHeight="1">
      <c r="B6" s="20"/>
      <c r="D6" s="25" t="s">
        <v>13</v>
      </c>
      <c r="K6" s="26" t="s">
        <v>14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S6" s="17" t="s">
        <v>6</v>
      </c>
    </row>
    <row r="7" s="1" customFormat="1" ht="12" customHeight="1">
      <c r="B7" s="20"/>
      <c r="D7" s="27" t="s">
        <v>15</v>
      </c>
      <c r="K7" s="24" t="s">
        <v>1</v>
      </c>
      <c r="AK7" s="27" t="s">
        <v>16</v>
      </c>
      <c r="AN7" s="24" t="s">
        <v>1</v>
      </c>
      <c r="AR7" s="20"/>
      <c r="BS7" s="17" t="s">
        <v>6</v>
      </c>
    </row>
    <row r="8" s="1" customFormat="1" ht="12" customHeight="1">
      <c r="B8" s="20"/>
      <c r="D8" s="27" t="s">
        <v>17</v>
      </c>
      <c r="K8" s="24" t="s">
        <v>18</v>
      </c>
      <c r="AK8" s="27" t="s">
        <v>19</v>
      </c>
      <c r="AN8" s="24" t="s">
        <v>20</v>
      </c>
      <c r="AR8" s="20"/>
      <c r="BS8" s="17" t="s">
        <v>6</v>
      </c>
    </row>
    <row r="9" s="1" customFormat="1" ht="14.4" customHeight="1">
      <c r="B9" s="20"/>
      <c r="AR9" s="20"/>
      <c r="BS9" s="17" t="s">
        <v>6</v>
      </c>
    </row>
    <row r="10" s="1" customFormat="1" ht="12" customHeight="1">
      <c r="B10" s="20"/>
      <c r="D10" s="27" t="s">
        <v>21</v>
      </c>
      <c r="AK10" s="27" t="s">
        <v>22</v>
      </c>
      <c r="AN10" s="24" t="s">
        <v>1</v>
      </c>
      <c r="AR10" s="20"/>
      <c r="BS10" s="17" t="s">
        <v>6</v>
      </c>
    </row>
    <row r="11" s="1" customFormat="1" ht="18.48" customHeight="1">
      <c r="B11" s="20"/>
      <c r="E11" s="24" t="s">
        <v>23</v>
      </c>
      <c r="AK11" s="27" t="s">
        <v>24</v>
      </c>
      <c r="AN11" s="24" t="s">
        <v>1</v>
      </c>
      <c r="AR11" s="20"/>
      <c r="BS11" s="17" t="s">
        <v>6</v>
      </c>
    </row>
    <row r="12" s="1" customFormat="1" ht="6.96" customHeight="1">
      <c r="B12" s="20"/>
      <c r="AR12" s="20"/>
      <c r="BS12" s="17" t="s">
        <v>6</v>
      </c>
    </row>
    <row r="13" s="1" customFormat="1" ht="12" customHeight="1">
      <c r="B13" s="20"/>
      <c r="D13" s="27" t="s">
        <v>25</v>
      </c>
      <c r="AK13" s="27" t="s">
        <v>22</v>
      </c>
      <c r="AN13" s="24" t="s">
        <v>1</v>
      </c>
      <c r="AR13" s="20"/>
      <c r="BS13" s="17" t="s">
        <v>6</v>
      </c>
    </row>
    <row r="14">
      <c r="B14" s="20"/>
      <c r="E14" s="24" t="s">
        <v>26</v>
      </c>
      <c r="AK14" s="27" t="s">
        <v>24</v>
      </c>
      <c r="AN14" s="24" t="s">
        <v>1</v>
      </c>
      <c r="AR14" s="20"/>
      <c r="BS14" s="17" t="s">
        <v>6</v>
      </c>
    </row>
    <row r="15" s="1" customFormat="1" ht="6.96" customHeight="1">
      <c r="B15" s="20"/>
      <c r="AR15" s="20"/>
      <c r="BS15" s="17" t="s">
        <v>3</v>
      </c>
    </row>
    <row r="16" s="1" customFormat="1" ht="12" customHeight="1">
      <c r="B16" s="20"/>
      <c r="D16" s="27" t="s">
        <v>27</v>
      </c>
      <c r="AK16" s="27" t="s">
        <v>22</v>
      </c>
      <c r="AN16" s="24" t="s">
        <v>1</v>
      </c>
      <c r="AR16" s="20"/>
      <c r="BS16" s="17" t="s">
        <v>3</v>
      </c>
    </row>
    <row r="17" s="1" customFormat="1" ht="18.48" customHeight="1">
      <c r="B17" s="20"/>
      <c r="E17" s="24" t="s">
        <v>28</v>
      </c>
      <c r="AK17" s="27" t="s">
        <v>24</v>
      </c>
      <c r="AN17" s="24" t="s">
        <v>1</v>
      </c>
      <c r="AR17" s="20"/>
      <c r="BS17" s="17" t="s">
        <v>29</v>
      </c>
    </row>
    <row r="18" s="1" customFormat="1" ht="6.96" customHeight="1">
      <c r="B18" s="20"/>
      <c r="AR18" s="20"/>
      <c r="BS18" s="17" t="s">
        <v>6</v>
      </c>
    </row>
    <row r="19" s="1" customFormat="1" ht="12" customHeight="1">
      <c r="B19" s="20"/>
      <c r="D19" s="27" t="s">
        <v>30</v>
      </c>
      <c r="AK19" s="27" t="s">
        <v>22</v>
      </c>
      <c r="AN19" s="24" t="s">
        <v>1</v>
      </c>
      <c r="AR19" s="20"/>
      <c r="BS19" s="17" t="s">
        <v>6</v>
      </c>
    </row>
    <row r="20" s="1" customFormat="1" ht="18.48" customHeight="1">
      <c r="B20" s="20"/>
      <c r="E20" s="24" t="s">
        <v>31</v>
      </c>
      <c r="AK20" s="27" t="s">
        <v>24</v>
      </c>
      <c r="AN20" s="24" t="s">
        <v>1</v>
      </c>
      <c r="AR20" s="20"/>
      <c r="BS20" s="17" t="s">
        <v>29</v>
      </c>
    </row>
    <row r="21" s="1" customFormat="1" ht="6.96" customHeight="1">
      <c r="B21" s="20"/>
      <c r="AR21" s="20"/>
    </row>
    <row r="22" s="1" customFormat="1" ht="12" customHeight="1">
      <c r="B22" s="20"/>
      <c r="D22" s="27" t="s">
        <v>32</v>
      </c>
      <c r="AR22" s="20"/>
    </row>
    <row r="23" s="1" customFormat="1" ht="16.5" customHeight="1">
      <c r="B23" s="20"/>
      <c r="E23" s="28" t="s">
        <v>1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  <c r="AF23" s="28"/>
      <c r="AG23" s="28"/>
      <c r="AH23" s="28"/>
      <c r="AI23" s="28"/>
      <c r="AJ23" s="28"/>
      <c r="AK23" s="28"/>
      <c r="AL23" s="28"/>
      <c r="AM23" s="28"/>
      <c r="AN23" s="28"/>
      <c r="AR23" s="20"/>
    </row>
    <row r="24" s="1" customFormat="1" ht="6.96" customHeight="1">
      <c r="B24" s="20"/>
      <c r="AR24" s="20"/>
    </row>
    <row r="25" s="1" customFormat="1" ht="6.96" customHeight="1">
      <c r="B25" s="20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0"/>
    </row>
    <row r="26" s="2" customFormat="1" ht="25.92" customHeight="1">
      <c r="A26" s="30"/>
      <c r="B26" s="31"/>
      <c r="C26" s="30"/>
      <c r="D26" s="32" t="s">
        <v>33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3699.3200000000002</v>
      </c>
      <c r="AL26" s="33"/>
      <c r="AM26" s="33"/>
      <c r="AN26" s="33"/>
      <c r="AO26" s="33"/>
      <c r="AP26" s="30"/>
      <c r="AQ26" s="30"/>
      <c r="AR26" s="31"/>
      <c r="BE26" s="30"/>
    </row>
    <row r="27" s="2" customFormat="1" ht="6.96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="2" customForma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34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35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36</v>
      </c>
      <c r="AL28" s="35"/>
      <c r="AM28" s="35"/>
      <c r="AN28" s="35"/>
      <c r="AO28" s="35"/>
      <c r="AP28" s="30"/>
      <c r="AQ28" s="30"/>
      <c r="AR28" s="31"/>
      <c r="BE28" s="30"/>
    </row>
    <row r="29" s="3" customFormat="1" ht="14.4" customHeight="1">
      <c r="A29" s="3"/>
      <c r="B29" s="36"/>
      <c r="C29" s="3"/>
      <c r="D29" s="27" t="s">
        <v>37</v>
      </c>
      <c r="E29" s="3"/>
      <c r="F29" s="37" t="s">
        <v>38</v>
      </c>
      <c r="G29" s="3"/>
      <c r="H29" s="3"/>
      <c r="I29" s="3"/>
      <c r="J29" s="3"/>
      <c r="K29" s="3"/>
      <c r="L29" s="38">
        <v>0.20000000000000001</v>
      </c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40">
        <f>ROUND(AZ94, 2)</f>
        <v>0</v>
      </c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40">
        <f>ROUND(AV94, 2)</f>
        <v>0</v>
      </c>
      <c r="AL29" s="39"/>
      <c r="AM29" s="39"/>
      <c r="AN29" s="39"/>
      <c r="AO29" s="39"/>
      <c r="AP29" s="39"/>
      <c r="AQ29" s="39"/>
      <c r="AR29" s="41"/>
      <c r="AS29" s="39"/>
      <c r="AT29" s="39"/>
      <c r="AU29" s="39"/>
      <c r="AV29" s="39"/>
      <c r="AW29" s="39"/>
      <c r="AX29" s="39"/>
      <c r="AY29" s="39"/>
      <c r="AZ29" s="39"/>
      <c r="BE29" s="3"/>
    </row>
    <row r="30" s="3" customFormat="1" ht="14.4" customHeight="1">
      <c r="A30" s="3"/>
      <c r="B30" s="36"/>
      <c r="C30" s="3"/>
      <c r="D30" s="3"/>
      <c r="E30" s="3"/>
      <c r="F30" s="37" t="s">
        <v>39</v>
      </c>
      <c r="G30" s="3"/>
      <c r="H30" s="3"/>
      <c r="I30" s="3"/>
      <c r="J30" s="3"/>
      <c r="K30" s="3"/>
      <c r="L30" s="42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3699.3200000000002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739.86000000000001</v>
      </c>
      <c r="AL30" s="3"/>
      <c r="AM30" s="3"/>
      <c r="AN30" s="3"/>
      <c r="AO30" s="3"/>
      <c r="AP30" s="3"/>
      <c r="AQ30" s="3"/>
      <c r="AR30" s="36"/>
      <c r="BE30" s="3"/>
    </row>
    <row r="31" hidden="1" s="3" customFormat="1" ht="14.4" customHeight="1">
      <c r="A31" s="3"/>
      <c r="B31" s="36"/>
      <c r="C31" s="3"/>
      <c r="D31" s="3"/>
      <c r="E31" s="3"/>
      <c r="F31" s="27" t="s">
        <v>40</v>
      </c>
      <c r="G31" s="3"/>
      <c r="H31" s="3"/>
      <c r="I31" s="3"/>
      <c r="J31" s="3"/>
      <c r="K31" s="3"/>
      <c r="L31" s="42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36"/>
      <c r="BE31" s="3"/>
    </row>
    <row r="32" hidden="1" s="3" customFormat="1" ht="14.4" customHeight="1">
      <c r="A32" s="3"/>
      <c r="B32" s="36"/>
      <c r="C32" s="3"/>
      <c r="D32" s="3"/>
      <c r="E32" s="3"/>
      <c r="F32" s="27" t="s">
        <v>41</v>
      </c>
      <c r="G32" s="3"/>
      <c r="H32" s="3"/>
      <c r="I32" s="3"/>
      <c r="J32" s="3"/>
      <c r="K32" s="3"/>
      <c r="L32" s="42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36"/>
      <c r="BE32" s="3"/>
    </row>
    <row r="33" hidden="1" s="3" customFormat="1" ht="14.4" customHeight="1">
      <c r="A33" s="3"/>
      <c r="B33" s="36"/>
      <c r="C33" s="3"/>
      <c r="D33" s="3"/>
      <c r="E33" s="3"/>
      <c r="F33" s="37" t="s">
        <v>42</v>
      </c>
      <c r="G33" s="3"/>
      <c r="H33" s="3"/>
      <c r="I33" s="3"/>
      <c r="J33" s="3"/>
      <c r="K33" s="3"/>
      <c r="L33" s="38">
        <v>0</v>
      </c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40">
        <f>ROUND(BD94, 2)</f>
        <v>0</v>
      </c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40">
        <v>0</v>
      </c>
      <c r="AL33" s="39"/>
      <c r="AM33" s="39"/>
      <c r="AN33" s="39"/>
      <c r="AO33" s="39"/>
      <c r="AP33" s="39"/>
      <c r="AQ33" s="39"/>
      <c r="AR33" s="41"/>
      <c r="AS33" s="39"/>
      <c r="AT33" s="39"/>
      <c r="AU33" s="39"/>
      <c r="AV33" s="39"/>
      <c r="AW33" s="39"/>
      <c r="AX33" s="39"/>
      <c r="AY33" s="39"/>
      <c r="AZ33" s="39"/>
      <c r="BE33" s="3"/>
    </row>
    <row r="34" s="2" customFormat="1" ht="6.96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="2" customFormat="1" ht="25.92" customHeight="1">
      <c r="A35" s="30"/>
      <c r="B35" s="31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4439.1800000000003</v>
      </c>
      <c r="AL35" s="46"/>
      <c r="AM35" s="46"/>
      <c r="AN35" s="46"/>
      <c r="AO35" s="50"/>
      <c r="AP35" s="44"/>
      <c r="AQ35" s="44"/>
      <c r="AR35" s="31"/>
      <c r="BE35" s="30"/>
    </row>
    <row r="36" s="2" customFormat="1" ht="6.96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="2" customFormat="1" ht="14.4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0"/>
      <c r="B60" s="31"/>
      <c r="C60" s="30"/>
      <c r="D60" s="54" t="s">
        <v>48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49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48</v>
      </c>
      <c r="AI60" s="33"/>
      <c r="AJ60" s="33"/>
      <c r="AK60" s="33"/>
      <c r="AL60" s="33"/>
      <c r="AM60" s="54" t="s">
        <v>49</v>
      </c>
      <c r="AN60" s="33"/>
      <c r="AO60" s="33"/>
      <c r="AP60" s="30"/>
      <c r="AQ60" s="30"/>
      <c r="AR60" s="31"/>
      <c r="BE60" s="30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0"/>
      <c r="B64" s="31"/>
      <c r="C64" s="30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0"/>
      <c r="AQ64" s="30"/>
      <c r="AR64" s="31"/>
      <c r="BE64" s="30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0"/>
      <c r="B75" s="31"/>
      <c r="C75" s="30"/>
      <c r="D75" s="54" t="s">
        <v>48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49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48</v>
      </c>
      <c r="AI75" s="33"/>
      <c r="AJ75" s="33"/>
      <c r="AK75" s="33"/>
      <c r="AL75" s="33"/>
      <c r="AM75" s="54" t="s">
        <v>49</v>
      </c>
      <c r="AN75" s="33"/>
      <c r="AO75" s="33"/>
      <c r="AP75" s="30"/>
      <c r="AQ75" s="30"/>
      <c r="AR75" s="31"/>
      <c r="BE75" s="30"/>
    </row>
    <row r="76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="2" customFormat="1" ht="6.96" customHeight="1">
      <c r="A77" s="30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1"/>
      <c r="BE77" s="30"/>
    </row>
    <row r="81" s="2" customFormat="1" ht="6.96" customHeight="1">
      <c r="A81" s="30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1"/>
      <c r="BE81" s="30"/>
    </row>
    <row r="82" s="2" customFormat="1" ht="24.96" customHeight="1">
      <c r="A82" s="30"/>
      <c r="B82" s="31"/>
      <c r="C82" s="21" t="s">
        <v>52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="4" customFormat="1" ht="12" customHeight="1">
      <c r="A84" s="4"/>
      <c r="B84" s="60"/>
      <c r="C84" s="27" t="s">
        <v>11</v>
      </c>
      <c r="D84" s="4"/>
      <c r="E84" s="4"/>
      <c r="F84" s="4"/>
      <c r="G84" s="4"/>
      <c r="H84" s="4"/>
      <c r="I84" s="4"/>
      <c r="J84" s="4"/>
      <c r="K84" s="4"/>
      <c r="L84" s="4" t="str">
        <f>K5</f>
        <v>0101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13</v>
      </c>
      <c r="D85" s="5"/>
      <c r="E85" s="5"/>
      <c r="F85" s="5"/>
      <c r="G85" s="5"/>
      <c r="H85" s="5"/>
      <c r="I85" s="5"/>
      <c r="J85" s="5"/>
      <c r="K85" s="5"/>
      <c r="L85" s="63" t="str">
        <f>K6</f>
        <v>Opatrenia na zlepšenie zadržiavania vody na pozemkoch Urbár Rudina Pozemkové spoločenstvo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="2" customFormat="1" ht="12" customHeight="1">
      <c r="A87" s="30"/>
      <c r="B87" s="31"/>
      <c r="C87" s="27" t="s">
        <v>17</v>
      </c>
      <c r="D87" s="30"/>
      <c r="E87" s="30"/>
      <c r="F87" s="30"/>
      <c r="G87" s="30"/>
      <c r="H87" s="30"/>
      <c r="I87" s="30"/>
      <c r="J87" s="30"/>
      <c r="K87" s="30"/>
      <c r="L87" s="64" t="str">
        <f>IF(K8="","",K8)</f>
        <v xml:space="preserve">Rudina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19</v>
      </c>
      <c r="AJ87" s="30"/>
      <c r="AK87" s="30"/>
      <c r="AL87" s="30"/>
      <c r="AM87" s="65" t="str">
        <f>IF(AN8= "","",AN8)</f>
        <v>4. 5. 2023</v>
      </c>
      <c r="AN87" s="65"/>
      <c r="AO87" s="30"/>
      <c r="AP87" s="30"/>
      <c r="AQ87" s="30"/>
      <c r="AR87" s="31"/>
      <c r="B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="2" customFormat="1" ht="15.15" customHeight="1">
      <c r="A89" s="30"/>
      <c r="B89" s="31"/>
      <c r="C89" s="27" t="s">
        <v>21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>Urbár Rudina Pozemkové spoločenstvo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27</v>
      </c>
      <c r="AJ89" s="30"/>
      <c r="AK89" s="30"/>
      <c r="AL89" s="30"/>
      <c r="AM89" s="66" t="str">
        <f>IF(E17="","",E17)</f>
        <v>Ing.arch.Stanislav Sýkora</v>
      </c>
      <c r="AN89" s="4"/>
      <c r="AO89" s="4"/>
      <c r="AP89" s="4"/>
      <c r="AQ89" s="30"/>
      <c r="AR89" s="31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0"/>
    </row>
    <row r="90" s="2" customFormat="1" ht="15.15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30</v>
      </c>
      <c r="AJ90" s="30"/>
      <c r="AK90" s="30"/>
      <c r="AL90" s="30"/>
      <c r="AM90" s="66" t="str">
        <f>IF(E20="","",E20)</f>
        <v>Stanislav Hlubina</v>
      </c>
      <c r="AN90" s="4"/>
      <c r="AO90" s="4"/>
      <c r="AP90" s="4"/>
      <c r="AQ90" s="30"/>
      <c r="AR90" s="31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0"/>
    </row>
    <row r="91" s="2" customFormat="1" ht="10.8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0"/>
    </row>
    <row r="92" s="2" customFormat="1" ht="29.28" customHeight="1">
      <c r="A92" s="30"/>
      <c r="B92" s="31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1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0"/>
    </row>
    <row r="93" s="2" customFormat="1" ht="10.8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0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ROUND(AG95,2)</f>
        <v>3699.3200000000002</v>
      </c>
      <c r="AH94" s="91"/>
      <c r="AI94" s="91"/>
      <c r="AJ94" s="91"/>
      <c r="AK94" s="91"/>
      <c r="AL94" s="91"/>
      <c r="AM94" s="91"/>
      <c r="AN94" s="92">
        <f>SUM(AG94,AT94)</f>
        <v>4439.1800000000003</v>
      </c>
      <c r="AO94" s="92"/>
      <c r="AP94" s="92"/>
      <c r="AQ94" s="93" t="s">
        <v>1</v>
      </c>
      <c r="AR94" s="88"/>
      <c r="AS94" s="94">
        <f>ROUND(AS95,2)</f>
        <v>0</v>
      </c>
      <c r="AT94" s="95">
        <f>ROUND(SUM(AV94:AW94),2)</f>
        <v>739.86000000000001</v>
      </c>
      <c r="AU94" s="96">
        <f>ROUND(AU95,5)</f>
        <v>131.06596999999999</v>
      </c>
      <c r="AV94" s="95">
        <f>ROUND(AZ94*L29,2)</f>
        <v>0</v>
      </c>
      <c r="AW94" s="95">
        <f>ROUND(BA94*L30,2)</f>
        <v>739.86000000000001</v>
      </c>
      <c r="AX94" s="95">
        <f>ROUND(BB94*L29,2)</f>
        <v>0</v>
      </c>
      <c r="AY94" s="95">
        <f>ROUND(BC94*L30,2)</f>
        <v>0</v>
      </c>
      <c r="AZ94" s="95">
        <f>ROUND(AZ95,2)</f>
        <v>0</v>
      </c>
      <c r="BA94" s="95">
        <f>ROUND(BA95,2)</f>
        <v>3699.3200000000002</v>
      </c>
      <c r="BB94" s="95">
        <f>ROUND(BB95,2)</f>
        <v>0</v>
      </c>
      <c r="BC94" s="95">
        <f>ROUND(BC95,2)</f>
        <v>0</v>
      </c>
      <c r="BD94" s="97">
        <f>ROUND(BD95,2)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'6 - Odvodňovací rigol'!J30</f>
        <v>3699.3200000000002</v>
      </c>
      <c r="AH95" s="104"/>
      <c r="AI95" s="104"/>
      <c r="AJ95" s="104"/>
      <c r="AK95" s="104"/>
      <c r="AL95" s="104"/>
      <c r="AM95" s="104"/>
      <c r="AN95" s="105">
        <f>SUM(AG95,AT95)</f>
        <v>4439.1800000000003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739.86000000000001</v>
      </c>
      <c r="AU95" s="109">
        <f>'6 - Odvodňovací rigol'!P120</f>
        <v>131.06596999999999</v>
      </c>
      <c r="AV95" s="108">
        <f>'6 - Odvodňovací rigol'!J33</f>
        <v>0</v>
      </c>
      <c r="AW95" s="108">
        <f>'6 - Odvodňovací rigol'!J34</f>
        <v>739.86000000000001</v>
      </c>
      <c r="AX95" s="108">
        <f>'6 - Odvodňovací rigol'!J35</f>
        <v>0</v>
      </c>
      <c r="AY95" s="108">
        <f>'6 - Odvodňovací rigol'!J36</f>
        <v>0</v>
      </c>
      <c r="AZ95" s="108">
        <f>'6 - Odvodňovací rigol'!F33</f>
        <v>0</v>
      </c>
      <c r="BA95" s="108">
        <f>'6 - Odvodňovací rigol'!F34</f>
        <v>3699.3200000000002</v>
      </c>
      <c r="BB95" s="108">
        <f>'6 - Odvodňovací rigol'!F35</f>
        <v>0</v>
      </c>
      <c r="BC95" s="108">
        <f>'6 - Odvodňovací rigol'!F36</f>
        <v>0</v>
      </c>
      <c r="BD95" s="110">
        <f>'6 - Odvodňovací rigol'!F37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73</v>
      </c>
    </row>
    <row r="96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="2" customFormat="1" ht="6.96" customHeight="1">
      <c r="A97" s="30"/>
      <c r="B97" s="56"/>
      <c r="C97" s="57"/>
      <c r="D97" s="57"/>
      <c r="E97" s="57"/>
      <c r="F97" s="57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7"/>
      <c r="AQ97" s="57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 - Odvodňovací rigo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12"/>
    </row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73</v>
      </c>
    </row>
    <row r="4" s="1" customFormat="1" ht="24.96" customHeight="1">
      <c r="B4" s="20"/>
      <c r="D4" s="21" t="s">
        <v>83</v>
      </c>
      <c r="L4" s="20"/>
      <c r="M4" s="113" t="s">
        <v>9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27" t="s">
        <v>13</v>
      </c>
      <c r="L6" s="20"/>
    </row>
    <row r="7" s="1" customFormat="1" ht="26.25" customHeight="1">
      <c r="B7" s="20"/>
      <c r="E7" s="114" t="str">
        <f>'Rekapitulácia stavby'!K6</f>
        <v>Opatrenia na zlepšenie zadržiavania vody na pozemkoch Urbár Rudina Pozemkové spoločenstvo</v>
      </c>
      <c r="F7" s="27"/>
      <c r="G7" s="27"/>
      <c r="H7" s="27"/>
      <c r="L7" s="20"/>
    </row>
    <row r="8" s="2" customFormat="1" ht="12" customHeight="1">
      <c r="A8" s="30"/>
      <c r="B8" s="31"/>
      <c r="C8" s="30"/>
      <c r="D8" s="27" t="s">
        <v>84</v>
      </c>
      <c r="E8" s="30"/>
      <c r="F8" s="30"/>
      <c r="G8" s="30"/>
      <c r="H8" s="30"/>
      <c r="I8" s="30"/>
      <c r="J8" s="30"/>
      <c r="K8" s="30"/>
      <c r="L8" s="51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="2" customFormat="1" ht="16.5" customHeight="1">
      <c r="A9" s="30"/>
      <c r="B9" s="31"/>
      <c r="C9" s="30"/>
      <c r="D9" s="30"/>
      <c r="E9" s="63" t="s">
        <v>85</v>
      </c>
      <c r="F9" s="30"/>
      <c r="G9" s="30"/>
      <c r="H9" s="30"/>
      <c r="I9" s="30"/>
      <c r="J9" s="30"/>
      <c r="K9" s="30"/>
      <c r="L9" s="51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="2" customFormat="1">
      <c r="A10" s="30"/>
      <c r="B10" s="31"/>
      <c r="C10" s="30"/>
      <c r="D10" s="30"/>
      <c r="E10" s="30"/>
      <c r="F10" s="30"/>
      <c r="G10" s="30"/>
      <c r="H10" s="30"/>
      <c r="I10" s="30"/>
      <c r="J10" s="30"/>
      <c r="K10" s="30"/>
      <c r="L10" s="51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="2" customFormat="1" ht="12" customHeight="1">
      <c r="A11" s="30"/>
      <c r="B11" s="31"/>
      <c r="C11" s="30"/>
      <c r="D11" s="27" t="s">
        <v>15</v>
      </c>
      <c r="E11" s="30"/>
      <c r="F11" s="24" t="s">
        <v>1</v>
      </c>
      <c r="G11" s="30"/>
      <c r="H11" s="30"/>
      <c r="I11" s="27" t="s">
        <v>16</v>
      </c>
      <c r="J11" s="24" t="s">
        <v>1</v>
      </c>
      <c r="K11" s="30"/>
      <c r="L11" s="51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="2" customFormat="1" ht="12" customHeight="1">
      <c r="A12" s="30"/>
      <c r="B12" s="31"/>
      <c r="C12" s="30"/>
      <c r="D12" s="27" t="s">
        <v>17</v>
      </c>
      <c r="E12" s="30"/>
      <c r="F12" s="24" t="s">
        <v>18</v>
      </c>
      <c r="G12" s="30"/>
      <c r="H12" s="30"/>
      <c r="I12" s="27" t="s">
        <v>19</v>
      </c>
      <c r="J12" s="65" t="str">
        <f>'Rekapitulácia stavby'!AN8</f>
        <v>4. 5. 2023</v>
      </c>
      <c r="K12" s="30"/>
      <c r="L12" s="51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="2" customFormat="1" ht="10.8" customHeight="1">
      <c r="A13" s="30"/>
      <c r="B13" s="31"/>
      <c r="C13" s="30"/>
      <c r="D13" s="30"/>
      <c r="E13" s="30"/>
      <c r="F13" s="30"/>
      <c r="G13" s="30"/>
      <c r="H13" s="30"/>
      <c r="I13" s="30"/>
      <c r="J13" s="30"/>
      <c r="K13" s="30"/>
      <c r="L13" s="51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="2" customFormat="1" ht="12" customHeight="1">
      <c r="A14" s="30"/>
      <c r="B14" s="31"/>
      <c r="C14" s="30"/>
      <c r="D14" s="27" t="s">
        <v>21</v>
      </c>
      <c r="E14" s="30"/>
      <c r="F14" s="30"/>
      <c r="G14" s="30"/>
      <c r="H14" s="30"/>
      <c r="I14" s="27" t="s">
        <v>22</v>
      </c>
      <c r="J14" s="24" t="s">
        <v>1</v>
      </c>
      <c r="K14" s="30"/>
      <c r="L14" s="51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="2" customFormat="1" ht="18" customHeight="1">
      <c r="A15" s="30"/>
      <c r="B15" s="31"/>
      <c r="C15" s="30"/>
      <c r="D15" s="30"/>
      <c r="E15" s="24" t="s">
        <v>23</v>
      </c>
      <c r="F15" s="30"/>
      <c r="G15" s="30"/>
      <c r="H15" s="30"/>
      <c r="I15" s="27" t="s">
        <v>24</v>
      </c>
      <c r="J15" s="24" t="s">
        <v>1</v>
      </c>
      <c r="K15" s="30"/>
      <c r="L15" s="51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="2" customFormat="1" ht="6.96" customHeight="1">
      <c r="A16" s="30"/>
      <c r="B16" s="31"/>
      <c r="C16" s="30"/>
      <c r="D16" s="30"/>
      <c r="E16" s="30"/>
      <c r="F16" s="30"/>
      <c r="G16" s="30"/>
      <c r="H16" s="30"/>
      <c r="I16" s="30"/>
      <c r="J16" s="30"/>
      <c r="K16" s="30"/>
      <c r="L16" s="51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="2" customFormat="1" ht="12" customHeight="1">
      <c r="A17" s="30"/>
      <c r="B17" s="31"/>
      <c r="C17" s="30"/>
      <c r="D17" s="27" t="s">
        <v>25</v>
      </c>
      <c r="E17" s="30"/>
      <c r="F17" s="30"/>
      <c r="G17" s="30"/>
      <c r="H17" s="30"/>
      <c r="I17" s="27" t="s">
        <v>22</v>
      </c>
      <c r="J17" s="24" t="str">
        <f>'Rekapitulácia stavby'!AN13</f>
        <v/>
      </c>
      <c r="K17" s="30"/>
      <c r="L17" s="51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="2" customFormat="1" ht="18" customHeight="1">
      <c r="A18" s="30"/>
      <c r="B18" s="31"/>
      <c r="C18" s="30"/>
      <c r="D18" s="30"/>
      <c r="E18" s="24" t="str">
        <f>'Rekapitulácia stavby'!E14</f>
        <v xml:space="preserve"> </v>
      </c>
      <c r="F18" s="24"/>
      <c r="G18" s="24"/>
      <c r="H18" s="24"/>
      <c r="I18" s="27" t="s">
        <v>24</v>
      </c>
      <c r="J18" s="24" t="str">
        <f>'Rekapitulácia stavby'!AN14</f>
        <v/>
      </c>
      <c r="K18" s="30"/>
      <c r="L18" s="51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="2" customFormat="1" ht="6.96" customHeight="1">
      <c r="A19" s="30"/>
      <c r="B19" s="31"/>
      <c r="C19" s="30"/>
      <c r="D19" s="30"/>
      <c r="E19" s="30"/>
      <c r="F19" s="30"/>
      <c r="G19" s="30"/>
      <c r="H19" s="30"/>
      <c r="I19" s="30"/>
      <c r="J19" s="30"/>
      <c r="K19" s="30"/>
      <c r="L19" s="51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="2" customFormat="1" ht="12" customHeight="1">
      <c r="A20" s="30"/>
      <c r="B20" s="31"/>
      <c r="C20" s="30"/>
      <c r="D20" s="27" t="s">
        <v>27</v>
      </c>
      <c r="E20" s="30"/>
      <c r="F20" s="30"/>
      <c r="G20" s="30"/>
      <c r="H20" s="30"/>
      <c r="I20" s="27" t="s">
        <v>22</v>
      </c>
      <c r="J20" s="24" t="s">
        <v>1</v>
      </c>
      <c r="K20" s="30"/>
      <c r="L20" s="51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="2" customFormat="1" ht="18" customHeight="1">
      <c r="A21" s="30"/>
      <c r="B21" s="31"/>
      <c r="C21" s="30"/>
      <c r="D21" s="30"/>
      <c r="E21" s="24" t="s">
        <v>28</v>
      </c>
      <c r="F21" s="30"/>
      <c r="G21" s="30"/>
      <c r="H21" s="30"/>
      <c r="I21" s="27" t="s">
        <v>24</v>
      </c>
      <c r="J21" s="24" t="s">
        <v>1</v>
      </c>
      <c r="K21" s="30"/>
      <c r="L21" s="51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="2" customFormat="1" ht="6.96" customHeight="1">
      <c r="A22" s="30"/>
      <c r="B22" s="31"/>
      <c r="C22" s="30"/>
      <c r="D22" s="30"/>
      <c r="E22" s="30"/>
      <c r="F22" s="30"/>
      <c r="G22" s="30"/>
      <c r="H22" s="30"/>
      <c r="I22" s="30"/>
      <c r="J22" s="30"/>
      <c r="K22" s="30"/>
      <c r="L22" s="51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="2" customFormat="1" ht="12" customHeight="1">
      <c r="A23" s="30"/>
      <c r="B23" s="31"/>
      <c r="C23" s="30"/>
      <c r="D23" s="27" t="s">
        <v>30</v>
      </c>
      <c r="E23" s="30"/>
      <c r="F23" s="30"/>
      <c r="G23" s="30"/>
      <c r="H23" s="30"/>
      <c r="I23" s="27" t="s">
        <v>22</v>
      </c>
      <c r="J23" s="24" t="s">
        <v>1</v>
      </c>
      <c r="K23" s="30"/>
      <c r="L23" s="51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="2" customFormat="1" ht="18" customHeight="1">
      <c r="A24" s="30"/>
      <c r="B24" s="31"/>
      <c r="C24" s="30"/>
      <c r="D24" s="30"/>
      <c r="E24" s="24" t="s">
        <v>31</v>
      </c>
      <c r="F24" s="30"/>
      <c r="G24" s="30"/>
      <c r="H24" s="30"/>
      <c r="I24" s="27" t="s">
        <v>24</v>
      </c>
      <c r="J24" s="24" t="s">
        <v>1</v>
      </c>
      <c r="K24" s="30"/>
      <c r="L24" s="51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="2" customFormat="1" ht="6.96" customHeight="1">
      <c r="A25" s="30"/>
      <c r="B25" s="31"/>
      <c r="C25" s="30"/>
      <c r="D25" s="30"/>
      <c r="E25" s="30"/>
      <c r="F25" s="30"/>
      <c r="G25" s="30"/>
      <c r="H25" s="30"/>
      <c r="I25" s="30"/>
      <c r="J25" s="30"/>
      <c r="K25" s="30"/>
      <c r="L25" s="51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="2" customFormat="1" ht="12" customHeight="1">
      <c r="A26" s="30"/>
      <c r="B26" s="31"/>
      <c r="C26" s="30"/>
      <c r="D26" s="27" t="s">
        <v>32</v>
      </c>
      <c r="E26" s="30"/>
      <c r="F26" s="30"/>
      <c r="G26" s="30"/>
      <c r="H26" s="30"/>
      <c r="I26" s="30"/>
      <c r="J26" s="30"/>
      <c r="K26" s="30"/>
      <c r="L26" s="51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="8" customFormat="1" ht="16.5" customHeight="1">
      <c r="A27" s="115"/>
      <c r="B27" s="116"/>
      <c r="C27" s="115"/>
      <c r="D27" s="115"/>
      <c r="E27" s="28" t="s">
        <v>1</v>
      </c>
      <c r="F27" s="28"/>
      <c r="G27" s="28"/>
      <c r="H27" s="28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="2" customFormat="1" ht="6.96" customHeight="1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51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="2" customFormat="1" ht="6.96" customHeight="1">
      <c r="A29" s="30"/>
      <c r="B29" s="31"/>
      <c r="C29" s="30"/>
      <c r="D29" s="86"/>
      <c r="E29" s="86"/>
      <c r="F29" s="86"/>
      <c r="G29" s="86"/>
      <c r="H29" s="86"/>
      <c r="I29" s="86"/>
      <c r="J29" s="86"/>
      <c r="K29" s="86"/>
      <c r="L29" s="51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="2" customFormat="1" ht="25.44" customHeight="1">
      <c r="A30" s="30"/>
      <c r="B30" s="31"/>
      <c r="C30" s="30"/>
      <c r="D30" s="118" t="s">
        <v>33</v>
      </c>
      <c r="E30" s="30"/>
      <c r="F30" s="30"/>
      <c r="G30" s="30"/>
      <c r="H30" s="30"/>
      <c r="I30" s="30"/>
      <c r="J30" s="92">
        <f>ROUND(J120, 2)</f>
        <v>3699.3200000000002</v>
      </c>
      <c r="K30" s="30"/>
      <c r="L30" s="51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="2" customFormat="1" ht="6.96" customHeight="1">
      <c r="A31" s="30"/>
      <c r="B31" s="31"/>
      <c r="C31" s="30"/>
      <c r="D31" s="86"/>
      <c r="E31" s="86"/>
      <c r="F31" s="86"/>
      <c r="G31" s="86"/>
      <c r="H31" s="86"/>
      <c r="I31" s="86"/>
      <c r="J31" s="86"/>
      <c r="K31" s="86"/>
      <c r="L31" s="51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="2" customFormat="1" ht="14.4" customHeight="1">
      <c r="A32" s="30"/>
      <c r="B32" s="31"/>
      <c r="C32" s="30"/>
      <c r="D32" s="30"/>
      <c r="E32" s="30"/>
      <c r="F32" s="35" t="s">
        <v>35</v>
      </c>
      <c r="G32" s="30"/>
      <c r="H32" s="30"/>
      <c r="I32" s="35" t="s">
        <v>34</v>
      </c>
      <c r="J32" s="35" t="s">
        <v>36</v>
      </c>
      <c r="K32" s="30"/>
      <c r="L32" s="51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="2" customFormat="1" ht="14.4" customHeight="1">
      <c r="A33" s="30"/>
      <c r="B33" s="31"/>
      <c r="C33" s="30"/>
      <c r="D33" s="119" t="s">
        <v>37</v>
      </c>
      <c r="E33" s="37" t="s">
        <v>38</v>
      </c>
      <c r="F33" s="120">
        <f>ROUND((SUM(BE120:BE137)),  2)</f>
        <v>0</v>
      </c>
      <c r="G33" s="121"/>
      <c r="H33" s="121"/>
      <c r="I33" s="122">
        <v>0.20000000000000001</v>
      </c>
      <c r="J33" s="120">
        <f>ROUND(((SUM(BE120:BE137))*I33),  2)</f>
        <v>0</v>
      </c>
      <c r="K33" s="30"/>
      <c r="L33" s="51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="2" customFormat="1" ht="14.4" customHeight="1">
      <c r="A34" s="30"/>
      <c r="B34" s="31"/>
      <c r="C34" s="30"/>
      <c r="D34" s="30"/>
      <c r="E34" s="37" t="s">
        <v>39</v>
      </c>
      <c r="F34" s="123">
        <f>ROUND((SUM(BF120:BF137)),  2)</f>
        <v>3699.3200000000002</v>
      </c>
      <c r="G34" s="30"/>
      <c r="H34" s="30"/>
      <c r="I34" s="124">
        <v>0.20000000000000001</v>
      </c>
      <c r="J34" s="123">
        <f>ROUND(((SUM(BF120:BF137))*I34),  2)</f>
        <v>739.86000000000001</v>
      </c>
      <c r="K34" s="30"/>
      <c r="L34" s="51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hidden="1" s="2" customFormat="1" ht="14.4" customHeight="1">
      <c r="A35" s="30"/>
      <c r="B35" s="31"/>
      <c r="C35" s="30"/>
      <c r="D35" s="30"/>
      <c r="E35" s="27" t="s">
        <v>40</v>
      </c>
      <c r="F35" s="123">
        <f>ROUND((SUM(BG120:BG137)),  2)</f>
        <v>0</v>
      </c>
      <c r="G35" s="30"/>
      <c r="H35" s="30"/>
      <c r="I35" s="124">
        <v>0.20000000000000001</v>
      </c>
      <c r="J35" s="123">
        <f>0</f>
        <v>0</v>
      </c>
      <c r="K35" s="30"/>
      <c r="L35" s="51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hidden="1" s="2" customFormat="1" ht="14.4" customHeight="1">
      <c r="A36" s="30"/>
      <c r="B36" s="31"/>
      <c r="C36" s="30"/>
      <c r="D36" s="30"/>
      <c r="E36" s="27" t="s">
        <v>41</v>
      </c>
      <c r="F36" s="123">
        <f>ROUND((SUM(BH120:BH137)),  2)</f>
        <v>0</v>
      </c>
      <c r="G36" s="30"/>
      <c r="H36" s="30"/>
      <c r="I36" s="124">
        <v>0.20000000000000001</v>
      </c>
      <c r="J36" s="123">
        <f>0</f>
        <v>0</v>
      </c>
      <c r="K36" s="30"/>
      <c r="L36" s="51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hidden="1" s="2" customFormat="1" ht="14.4" customHeight="1">
      <c r="A37" s="30"/>
      <c r="B37" s="31"/>
      <c r="C37" s="30"/>
      <c r="D37" s="30"/>
      <c r="E37" s="37" t="s">
        <v>42</v>
      </c>
      <c r="F37" s="120">
        <f>ROUND((SUM(BI120:BI137)),  2)</f>
        <v>0</v>
      </c>
      <c r="G37" s="121"/>
      <c r="H37" s="121"/>
      <c r="I37" s="122">
        <v>0</v>
      </c>
      <c r="J37" s="120">
        <f>0</f>
        <v>0</v>
      </c>
      <c r="K37" s="30"/>
      <c r="L37" s="51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="2" customFormat="1" ht="6.96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51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="2" customFormat="1" ht="25.44" customHeight="1">
      <c r="A39" s="30"/>
      <c r="B39" s="31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4439.1800000000003</v>
      </c>
      <c r="K39" s="130"/>
      <c r="L39" s="51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="2" customFormat="1" ht="14.4" customHeight="1">
      <c r="A40" s="30"/>
      <c r="B40" s="31"/>
      <c r="C40" s="30"/>
      <c r="D40" s="30"/>
      <c r="E40" s="30"/>
      <c r="F40" s="30"/>
      <c r="G40" s="30"/>
      <c r="H40" s="30"/>
      <c r="I40" s="30"/>
      <c r="J40" s="30"/>
      <c r="K40" s="30"/>
      <c r="L40" s="51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0"/>
      <c r="B61" s="31"/>
      <c r="C61" s="30"/>
      <c r="D61" s="54" t="s">
        <v>48</v>
      </c>
      <c r="E61" s="33"/>
      <c r="F61" s="131" t="s">
        <v>49</v>
      </c>
      <c r="G61" s="54" t="s">
        <v>48</v>
      </c>
      <c r="H61" s="33"/>
      <c r="I61" s="33"/>
      <c r="J61" s="132" t="s">
        <v>49</v>
      </c>
      <c r="K61" s="33"/>
      <c r="L61" s="51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0"/>
      <c r="B65" s="31"/>
      <c r="C65" s="30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0"/>
      <c r="B76" s="31"/>
      <c r="C76" s="30"/>
      <c r="D76" s="54" t="s">
        <v>48</v>
      </c>
      <c r="E76" s="33"/>
      <c r="F76" s="131" t="s">
        <v>49</v>
      </c>
      <c r="G76" s="54" t="s">
        <v>48</v>
      </c>
      <c r="H76" s="33"/>
      <c r="I76" s="33"/>
      <c r="J76" s="132" t="s">
        <v>49</v>
      </c>
      <c r="K76" s="33"/>
      <c r="L76" s="51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="2" customFormat="1" ht="14.4" customHeight="1">
      <c r="A77" s="30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="2" customFormat="1" ht="6.96" customHeight="1">
      <c r="A81" s="30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="2" customFormat="1" ht="24.96" customHeight="1">
      <c r="A82" s="30"/>
      <c r="B82" s="31"/>
      <c r="C82" s="21" t="s">
        <v>86</v>
      </c>
      <c r="D82" s="30"/>
      <c r="E82" s="30"/>
      <c r="F82" s="30"/>
      <c r="G82" s="30"/>
      <c r="H82" s="30"/>
      <c r="I82" s="30"/>
      <c r="J82" s="30"/>
      <c r="K82" s="30"/>
      <c r="L82" s="51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="2" customFormat="1" ht="6.96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51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="2" customFormat="1" ht="12" customHeight="1">
      <c r="A84" s="30"/>
      <c r="B84" s="31"/>
      <c r="C84" s="27" t="s">
        <v>13</v>
      </c>
      <c r="D84" s="30"/>
      <c r="E84" s="30"/>
      <c r="F84" s="30"/>
      <c r="G84" s="30"/>
      <c r="H84" s="30"/>
      <c r="I84" s="30"/>
      <c r="J84" s="30"/>
      <c r="K84" s="30"/>
      <c r="L84" s="51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="2" customFormat="1" ht="26.25" customHeight="1">
      <c r="A85" s="30"/>
      <c r="B85" s="31"/>
      <c r="C85" s="30"/>
      <c r="D85" s="30"/>
      <c r="E85" s="114" t="str">
        <f>E7</f>
        <v>Opatrenia na zlepšenie zadržiavania vody na pozemkoch Urbár Rudina Pozemkové spoločenstvo</v>
      </c>
      <c r="F85" s="27"/>
      <c r="G85" s="27"/>
      <c r="H85" s="27"/>
      <c r="I85" s="30"/>
      <c r="J85" s="30"/>
      <c r="K85" s="30"/>
      <c r="L85" s="51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="2" customFormat="1" ht="12" customHeight="1">
      <c r="A86" s="30"/>
      <c r="B86" s="31"/>
      <c r="C86" s="27" t="s">
        <v>84</v>
      </c>
      <c r="D86" s="30"/>
      <c r="E86" s="30"/>
      <c r="F86" s="30"/>
      <c r="G86" s="30"/>
      <c r="H86" s="30"/>
      <c r="I86" s="30"/>
      <c r="J86" s="30"/>
      <c r="K86" s="30"/>
      <c r="L86" s="51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="2" customFormat="1" ht="16.5" customHeight="1">
      <c r="A87" s="30"/>
      <c r="B87" s="31"/>
      <c r="C87" s="30"/>
      <c r="D87" s="30"/>
      <c r="E87" s="63" t="str">
        <f>E9</f>
        <v>6 - Odvodňovací rigol</v>
      </c>
      <c r="F87" s="30"/>
      <c r="G87" s="30"/>
      <c r="H87" s="30"/>
      <c r="I87" s="30"/>
      <c r="J87" s="30"/>
      <c r="K87" s="30"/>
      <c r="L87" s="51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="2" customFormat="1" ht="6.96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51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="2" customFormat="1" ht="12" customHeight="1">
      <c r="A89" s="30"/>
      <c r="B89" s="31"/>
      <c r="C89" s="27" t="s">
        <v>17</v>
      </c>
      <c r="D89" s="30"/>
      <c r="E89" s="30"/>
      <c r="F89" s="24" t="str">
        <f>F12</f>
        <v xml:space="preserve">Rudina </v>
      </c>
      <c r="G89" s="30"/>
      <c r="H89" s="30"/>
      <c r="I89" s="27" t="s">
        <v>19</v>
      </c>
      <c r="J89" s="65" t="str">
        <f>IF(J12="","",J12)</f>
        <v>4. 5. 2023</v>
      </c>
      <c r="K89" s="30"/>
      <c r="L89" s="51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="2" customFormat="1" ht="6.96" customHeight="1">
      <c r="A90" s="30"/>
      <c r="B90" s="31"/>
      <c r="C90" s="30"/>
      <c r="D90" s="30"/>
      <c r="E90" s="30"/>
      <c r="F90" s="30"/>
      <c r="G90" s="30"/>
      <c r="H90" s="30"/>
      <c r="I90" s="30"/>
      <c r="J90" s="30"/>
      <c r="K90" s="30"/>
      <c r="L90" s="51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="2" customFormat="1" ht="25.65" customHeight="1">
      <c r="A91" s="30"/>
      <c r="B91" s="31"/>
      <c r="C91" s="27" t="s">
        <v>21</v>
      </c>
      <c r="D91" s="30"/>
      <c r="E91" s="30"/>
      <c r="F91" s="24" t="str">
        <f>E15</f>
        <v>Urbár Rudina Pozemkové spoločenstvo</v>
      </c>
      <c r="G91" s="30"/>
      <c r="H91" s="30"/>
      <c r="I91" s="27" t="s">
        <v>27</v>
      </c>
      <c r="J91" s="28" t="str">
        <f>E21</f>
        <v>Ing.arch.Stanislav Sýkora</v>
      </c>
      <c r="K91" s="30"/>
      <c r="L91" s="51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="2" customFormat="1" ht="15.15" customHeight="1">
      <c r="A92" s="30"/>
      <c r="B92" s="31"/>
      <c r="C92" s="27" t="s">
        <v>25</v>
      </c>
      <c r="D92" s="30"/>
      <c r="E92" s="30"/>
      <c r="F92" s="24" t="str">
        <f>IF(E18="","",E18)</f>
        <v xml:space="preserve"> </v>
      </c>
      <c r="G92" s="30"/>
      <c r="H92" s="30"/>
      <c r="I92" s="27" t="s">
        <v>30</v>
      </c>
      <c r="J92" s="28" t="str">
        <f>E24</f>
        <v>Stanislav Hlubina</v>
      </c>
      <c r="K92" s="30"/>
      <c r="L92" s="51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="2" customFormat="1" ht="10.32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51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="2" customFormat="1" ht="29.28" customHeight="1">
      <c r="A94" s="30"/>
      <c r="B94" s="31"/>
      <c r="C94" s="133" t="s">
        <v>87</v>
      </c>
      <c r="D94" s="125"/>
      <c r="E94" s="125"/>
      <c r="F94" s="125"/>
      <c r="G94" s="125"/>
      <c r="H94" s="125"/>
      <c r="I94" s="125"/>
      <c r="J94" s="134" t="s">
        <v>88</v>
      </c>
      <c r="K94" s="125"/>
      <c r="L94" s="51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="2" customFormat="1" ht="10.32" customHeight="1">
      <c r="A95" s="30"/>
      <c r="B95" s="31"/>
      <c r="C95" s="30"/>
      <c r="D95" s="30"/>
      <c r="E95" s="30"/>
      <c r="F95" s="30"/>
      <c r="G95" s="30"/>
      <c r="H95" s="30"/>
      <c r="I95" s="30"/>
      <c r="J95" s="30"/>
      <c r="K95" s="30"/>
      <c r="L95" s="51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="2" customFormat="1" ht="22.8" customHeight="1">
      <c r="A96" s="30"/>
      <c r="B96" s="31"/>
      <c r="C96" s="135" t="s">
        <v>89</v>
      </c>
      <c r="D96" s="30"/>
      <c r="E96" s="30"/>
      <c r="F96" s="30"/>
      <c r="G96" s="30"/>
      <c r="H96" s="30"/>
      <c r="I96" s="30"/>
      <c r="J96" s="92">
        <f>J120</f>
        <v>3699.3199999999997</v>
      </c>
      <c r="K96" s="30"/>
      <c r="L96" s="51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7" t="s">
        <v>90</v>
      </c>
    </row>
    <row r="97" s="9" customFormat="1" ht="24.96" customHeight="1">
      <c r="A97" s="9"/>
      <c r="B97" s="136"/>
      <c r="C97" s="9"/>
      <c r="D97" s="137" t="s">
        <v>91</v>
      </c>
      <c r="E97" s="138"/>
      <c r="F97" s="138"/>
      <c r="G97" s="138"/>
      <c r="H97" s="138"/>
      <c r="I97" s="138"/>
      <c r="J97" s="139">
        <f>J121</f>
        <v>3699.3199999999997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92</v>
      </c>
      <c r="E98" s="142"/>
      <c r="F98" s="142"/>
      <c r="G98" s="142"/>
      <c r="H98" s="142"/>
      <c r="I98" s="142"/>
      <c r="J98" s="143">
        <f>J122</f>
        <v>1804.3400000000002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93</v>
      </c>
      <c r="E99" s="142"/>
      <c r="F99" s="142"/>
      <c r="G99" s="142"/>
      <c r="H99" s="142"/>
      <c r="I99" s="142"/>
      <c r="J99" s="143">
        <f>J128</f>
        <v>1619.03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94</v>
      </c>
      <c r="E100" s="142"/>
      <c r="F100" s="142"/>
      <c r="G100" s="142"/>
      <c r="H100" s="142"/>
      <c r="I100" s="142"/>
      <c r="J100" s="143">
        <f>J135</f>
        <v>275.94999999999999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0"/>
      <c r="B101" s="31"/>
      <c r="C101" s="30"/>
      <c r="D101" s="30"/>
      <c r="E101" s="30"/>
      <c r="F101" s="30"/>
      <c r="G101" s="30"/>
      <c r="H101" s="30"/>
      <c r="I101" s="30"/>
      <c r="J101" s="30"/>
      <c r="K101" s="30"/>
      <c r="L101" s="51"/>
      <c r="S101" s="30"/>
      <c r="T101" s="30"/>
      <c r="U101" s="30"/>
      <c r="V101" s="30"/>
      <c r="W101" s="30"/>
      <c r="X101" s="30"/>
      <c r="Y101" s="30"/>
      <c r="Z101" s="30"/>
      <c r="AA101" s="30"/>
      <c r="AB101" s="30"/>
      <c r="AC101" s="30"/>
      <c r="AD101" s="30"/>
      <c r="AE101" s="30"/>
    </row>
    <row r="102" s="2" customFormat="1" ht="6.96" customHeight="1">
      <c r="A102" s="30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0"/>
      <c r="T102" s="30"/>
      <c r="U102" s="30"/>
      <c r="V102" s="30"/>
      <c r="W102" s="30"/>
      <c r="X102" s="30"/>
      <c r="Y102" s="30"/>
      <c r="Z102" s="30"/>
      <c r="AA102" s="30"/>
      <c r="AB102" s="30"/>
      <c r="AC102" s="30"/>
      <c r="AD102" s="30"/>
      <c r="AE102" s="30"/>
    </row>
    <row r="106" s="2" customFormat="1" ht="6.96" customHeight="1">
      <c r="A106" s="30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="2" customFormat="1" ht="24.96" customHeight="1">
      <c r="A107" s="30"/>
      <c r="B107" s="31"/>
      <c r="C107" s="21" t="s">
        <v>95</v>
      </c>
      <c r="D107" s="30"/>
      <c r="E107" s="30"/>
      <c r="F107" s="30"/>
      <c r="G107" s="30"/>
      <c r="H107" s="30"/>
      <c r="I107" s="30"/>
      <c r="J107" s="30"/>
      <c r="K107" s="30"/>
      <c r="L107" s="51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="2" customFormat="1" ht="6.96" customHeight="1">
      <c r="A108" s="30"/>
      <c r="B108" s="31"/>
      <c r="C108" s="30"/>
      <c r="D108" s="30"/>
      <c r="E108" s="30"/>
      <c r="F108" s="30"/>
      <c r="G108" s="30"/>
      <c r="H108" s="30"/>
      <c r="I108" s="30"/>
      <c r="J108" s="30"/>
      <c r="K108" s="30"/>
      <c r="L108" s="51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="2" customFormat="1" ht="12" customHeight="1">
      <c r="A109" s="30"/>
      <c r="B109" s="31"/>
      <c r="C109" s="27" t="s">
        <v>13</v>
      </c>
      <c r="D109" s="30"/>
      <c r="E109" s="30"/>
      <c r="F109" s="30"/>
      <c r="G109" s="30"/>
      <c r="H109" s="30"/>
      <c r="I109" s="30"/>
      <c r="J109" s="30"/>
      <c r="K109" s="30"/>
      <c r="L109" s="51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="2" customFormat="1" ht="26.25" customHeight="1">
      <c r="A110" s="30"/>
      <c r="B110" s="31"/>
      <c r="C110" s="30"/>
      <c r="D110" s="30"/>
      <c r="E110" s="114" t="str">
        <f>E7</f>
        <v>Opatrenia na zlepšenie zadržiavania vody na pozemkoch Urbár Rudina Pozemkové spoločenstvo</v>
      </c>
      <c r="F110" s="27"/>
      <c r="G110" s="27"/>
      <c r="H110" s="27"/>
      <c r="I110" s="30"/>
      <c r="J110" s="30"/>
      <c r="K110" s="30"/>
      <c r="L110" s="51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="2" customFormat="1" ht="12" customHeight="1">
      <c r="A111" s="30"/>
      <c r="B111" s="31"/>
      <c r="C111" s="27" t="s">
        <v>84</v>
      </c>
      <c r="D111" s="30"/>
      <c r="E111" s="30"/>
      <c r="F111" s="30"/>
      <c r="G111" s="30"/>
      <c r="H111" s="30"/>
      <c r="I111" s="30"/>
      <c r="J111" s="30"/>
      <c r="K111" s="30"/>
      <c r="L111" s="51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="2" customFormat="1" ht="16.5" customHeight="1">
      <c r="A112" s="30"/>
      <c r="B112" s="31"/>
      <c r="C112" s="30"/>
      <c r="D112" s="30"/>
      <c r="E112" s="63" t="str">
        <f>E9</f>
        <v>6 - Odvodňovací rigol</v>
      </c>
      <c r="F112" s="30"/>
      <c r="G112" s="30"/>
      <c r="H112" s="30"/>
      <c r="I112" s="30"/>
      <c r="J112" s="30"/>
      <c r="K112" s="30"/>
      <c r="L112" s="51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="2" customFormat="1" ht="6.96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51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="2" customFormat="1" ht="12" customHeight="1">
      <c r="A114" s="30"/>
      <c r="B114" s="31"/>
      <c r="C114" s="27" t="s">
        <v>17</v>
      </c>
      <c r="D114" s="30"/>
      <c r="E114" s="30"/>
      <c r="F114" s="24" t="str">
        <f>F12</f>
        <v xml:space="preserve">Rudina </v>
      </c>
      <c r="G114" s="30"/>
      <c r="H114" s="30"/>
      <c r="I114" s="27" t="s">
        <v>19</v>
      </c>
      <c r="J114" s="65" t="str">
        <f>IF(J12="","",J12)</f>
        <v>4. 5. 2023</v>
      </c>
      <c r="K114" s="30"/>
      <c r="L114" s="51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="2" customFormat="1" ht="6.96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51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="2" customFormat="1" ht="25.65" customHeight="1">
      <c r="A116" s="30"/>
      <c r="B116" s="31"/>
      <c r="C116" s="27" t="s">
        <v>21</v>
      </c>
      <c r="D116" s="30"/>
      <c r="E116" s="30"/>
      <c r="F116" s="24" t="str">
        <f>E15</f>
        <v>Urbár Rudina Pozemkové spoločenstvo</v>
      </c>
      <c r="G116" s="30"/>
      <c r="H116" s="30"/>
      <c r="I116" s="27" t="s">
        <v>27</v>
      </c>
      <c r="J116" s="28" t="str">
        <f>E21</f>
        <v>Ing.arch.Stanislav Sýkora</v>
      </c>
      <c r="K116" s="30"/>
      <c r="L116" s="51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="2" customFormat="1" ht="15.15" customHeight="1">
      <c r="A117" s="30"/>
      <c r="B117" s="31"/>
      <c r="C117" s="27" t="s">
        <v>25</v>
      </c>
      <c r="D117" s="30"/>
      <c r="E117" s="30"/>
      <c r="F117" s="24" t="str">
        <f>IF(E18="","",E18)</f>
        <v xml:space="preserve"> </v>
      </c>
      <c r="G117" s="30"/>
      <c r="H117" s="30"/>
      <c r="I117" s="27" t="s">
        <v>30</v>
      </c>
      <c r="J117" s="28" t="str">
        <f>E24</f>
        <v>Stanislav Hlubina</v>
      </c>
      <c r="K117" s="30"/>
      <c r="L117" s="51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="2" customFormat="1" ht="10.32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51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="11" customFormat="1" ht="29.28" customHeight="1">
      <c r="A119" s="144"/>
      <c r="B119" s="145"/>
      <c r="C119" s="146" t="s">
        <v>96</v>
      </c>
      <c r="D119" s="147" t="s">
        <v>58</v>
      </c>
      <c r="E119" s="147" t="s">
        <v>54</v>
      </c>
      <c r="F119" s="147" t="s">
        <v>55</v>
      </c>
      <c r="G119" s="147" t="s">
        <v>97</v>
      </c>
      <c r="H119" s="147" t="s">
        <v>98</v>
      </c>
      <c r="I119" s="147" t="s">
        <v>99</v>
      </c>
      <c r="J119" s="148" t="s">
        <v>88</v>
      </c>
      <c r="K119" s="149" t="s">
        <v>100</v>
      </c>
      <c r="L119" s="150"/>
      <c r="M119" s="82" t="s">
        <v>1</v>
      </c>
      <c r="N119" s="83" t="s">
        <v>37</v>
      </c>
      <c r="O119" s="83" t="s">
        <v>101</v>
      </c>
      <c r="P119" s="83" t="s">
        <v>102</v>
      </c>
      <c r="Q119" s="83" t="s">
        <v>103</v>
      </c>
      <c r="R119" s="83" t="s">
        <v>104</v>
      </c>
      <c r="S119" s="83" t="s">
        <v>105</v>
      </c>
      <c r="T119" s="84" t="s">
        <v>106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0"/>
      <c r="B120" s="31"/>
      <c r="C120" s="89" t="s">
        <v>89</v>
      </c>
      <c r="D120" s="30"/>
      <c r="E120" s="30"/>
      <c r="F120" s="30"/>
      <c r="G120" s="30"/>
      <c r="H120" s="30"/>
      <c r="I120" s="30"/>
      <c r="J120" s="151">
        <f>BK120</f>
        <v>3699.3199999999997</v>
      </c>
      <c r="K120" s="30"/>
      <c r="L120" s="31"/>
      <c r="M120" s="85"/>
      <c r="N120" s="69"/>
      <c r="O120" s="86"/>
      <c r="P120" s="152">
        <f>P121</f>
        <v>131.06596999999999</v>
      </c>
      <c r="Q120" s="86"/>
      <c r="R120" s="152">
        <f>R121</f>
        <v>19.365290560000002</v>
      </c>
      <c r="S120" s="86"/>
      <c r="T120" s="153">
        <f>T121</f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7" t="s">
        <v>72</v>
      </c>
      <c r="AU120" s="17" t="s">
        <v>90</v>
      </c>
      <c r="BK120" s="154">
        <f>BK121</f>
        <v>3699.3199999999997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107</v>
      </c>
      <c r="F121" s="157" t="s">
        <v>108</v>
      </c>
      <c r="G121" s="12"/>
      <c r="H121" s="12"/>
      <c r="I121" s="12"/>
      <c r="J121" s="158">
        <f>BK121</f>
        <v>3699.3199999999997</v>
      </c>
      <c r="K121" s="12"/>
      <c r="L121" s="155"/>
      <c r="M121" s="159"/>
      <c r="N121" s="160"/>
      <c r="O121" s="160"/>
      <c r="P121" s="161">
        <f>P122+P128+P135</f>
        <v>131.06596999999999</v>
      </c>
      <c r="Q121" s="160"/>
      <c r="R121" s="161">
        <f>R122+R128+R135</f>
        <v>19.365290560000002</v>
      </c>
      <c r="S121" s="160"/>
      <c r="T121" s="162">
        <f>T122+T128+T135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81</v>
      </c>
      <c r="AT121" s="163" t="s">
        <v>72</v>
      </c>
      <c r="AU121" s="163" t="s">
        <v>73</v>
      </c>
      <c r="AY121" s="156" t="s">
        <v>109</v>
      </c>
      <c r="BK121" s="164">
        <f>BK122+BK128+BK135</f>
        <v>3699.3199999999997</v>
      </c>
    </row>
    <row r="122" s="12" customFormat="1" ht="22.8" customHeight="1">
      <c r="A122" s="12"/>
      <c r="B122" s="155"/>
      <c r="C122" s="12"/>
      <c r="D122" s="156" t="s">
        <v>72</v>
      </c>
      <c r="E122" s="165" t="s">
        <v>81</v>
      </c>
      <c r="F122" s="165" t="s">
        <v>110</v>
      </c>
      <c r="G122" s="12"/>
      <c r="H122" s="12"/>
      <c r="I122" s="12"/>
      <c r="J122" s="166">
        <f>BK122</f>
        <v>1804.3400000000002</v>
      </c>
      <c r="K122" s="12"/>
      <c r="L122" s="155"/>
      <c r="M122" s="159"/>
      <c r="N122" s="160"/>
      <c r="O122" s="160"/>
      <c r="P122" s="161">
        <f>SUM(P123:P127)</f>
        <v>109.40688</v>
      </c>
      <c r="Q122" s="160"/>
      <c r="R122" s="161">
        <f>SUM(R123:R127)</f>
        <v>0</v>
      </c>
      <c r="S122" s="160"/>
      <c r="T122" s="162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81</v>
      </c>
      <c r="AT122" s="163" t="s">
        <v>72</v>
      </c>
      <c r="AU122" s="163" t="s">
        <v>81</v>
      </c>
      <c r="AY122" s="156" t="s">
        <v>109</v>
      </c>
      <c r="BK122" s="164">
        <f>SUM(BK123:BK127)</f>
        <v>1804.3400000000002</v>
      </c>
    </row>
    <row r="123" s="2" customFormat="1" ht="21.75" customHeight="1">
      <c r="A123" s="30"/>
      <c r="B123" s="167"/>
      <c r="C123" s="168" t="s">
        <v>81</v>
      </c>
      <c r="D123" s="168" t="s">
        <v>111</v>
      </c>
      <c r="E123" s="169" t="s">
        <v>112</v>
      </c>
      <c r="F123" s="170" t="s">
        <v>113</v>
      </c>
      <c r="G123" s="171" t="s">
        <v>114</v>
      </c>
      <c r="H123" s="172">
        <v>15.84</v>
      </c>
      <c r="I123" s="173">
        <v>74.019999999999996</v>
      </c>
      <c r="J123" s="173">
        <f>ROUND(I123*H123,2)</f>
        <v>1172.48</v>
      </c>
      <c r="K123" s="174"/>
      <c r="L123" s="31"/>
      <c r="M123" s="175" t="s">
        <v>1</v>
      </c>
      <c r="N123" s="176" t="s">
        <v>39</v>
      </c>
      <c r="O123" s="177">
        <v>4.2000000000000002</v>
      </c>
      <c r="P123" s="177">
        <f>O123*H123</f>
        <v>66.528000000000006</v>
      </c>
      <c r="Q123" s="177">
        <v>0</v>
      </c>
      <c r="R123" s="177">
        <f>Q123*H123</f>
        <v>0</v>
      </c>
      <c r="S123" s="177">
        <v>0</v>
      </c>
      <c r="T123" s="178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9" t="s">
        <v>115</v>
      </c>
      <c r="AT123" s="179" t="s">
        <v>111</v>
      </c>
      <c r="AU123" s="179" t="s">
        <v>116</v>
      </c>
      <c r="AY123" s="17" t="s">
        <v>109</v>
      </c>
      <c r="BE123" s="180">
        <f>IF(N123="základná",J123,0)</f>
        <v>0</v>
      </c>
      <c r="BF123" s="180">
        <f>IF(N123="znížená",J123,0)</f>
        <v>1172.48</v>
      </c>
      <c r="BG123" s="180">
        <f>IF(N123="zákl. prenesená",J123,0)</f>
        <v>0</v>
      </c>
      <c r="BH123" s="180">
        <f>IF(N123="zníž. prenesená",J123,0)</f>
        <v>0</v>
      </c>
      <c r="BI123" s="180">
        <f>IF(N123="nulová",J123,0)</f>
        <v>0</v>
      </c>
      <c r="BJ123" s="17" t="s">
        <v>116</v>
      </c>
      <c r="BK123" s="180">
        <f>ROUND(I123*H123,2)</f>
        <v>1172.48</v>
      </c>
      <c r="BL123" s="17" t="s">
        <v>115</v>
      </c>
      <c r="BM123" s="179" t="s">
        <v>117</v>
      </c>
    </row>
    <row r="124" s="13" customFormat="1">
      <c r="A124" s="13"/>
      <c r="B124" s="181"/>
      <c r="C124" s="13"/>
      <c r="D124" s="182" t="s">
        <v>118</v>
      </c>
      <c r="E124" s="183" t="s">
        <v>1</v>
      </c>
      <c r="F124" s="184" t="s">
        <v>119</v>
      </c>
      <c r="G124" s="13"/>
      <c r="H124" s="185">
        <v>15.84</v>
      </c>
      <c r="I124" s="13"/>
      <c r="J124" s="13"/>
      <c r="K124" s="13"/>
      <c r="L124" s="181"/>
      <c r="M124" s="186"/>
      <c r="N124" s="187"/>
      <c r="O124" s="187"/>
      <c r="P124" s="187"/>
      <c r="Q124" s="187"/>
      <c r="R124" s="187"/>
      <c r="S124" s="187"/>
      <c r="T124" s="18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83" t="s">
        <v>118</v>
      </c>
      <c r="AU124" s="183" t="s">
        <v>116</v>
      </c>
      <c r="AV124" s="13" t="s">
        <v>116</v>
      </c>
      <c r="AW124" s="13" t="s">
        <v>29</v>
      </c>
      <c r="AX124" s="13" t="s">
        <v>81</v>
      </c>
      <c r="AY124" s="183" t="s">
        <v>109</v>
      </c>
    </row>
    <row r="125" s="2" customFormat="1" ht="33" customHeight="1">
      <c r="A125" s="30"/>
      <c r="B125" s="167"/>
      <c r="C125" s="168" t="s">
        <v>116</v>
      </c>
      <c r="D125" s="168" t="s">
        <v>111</v>
      </c>
      <c r="E125" s="169" t="s">
        <v>120</v>
      </c>
      <c r="F125" s="170" t="s">
        <v>121</v>
      </c>
      <c r="G125" s="171" t="s">
        <v>114</v>
      </c>
      <c r="H125" s="172">
        <v>15.84</v>
      </c>
      <c r="I125" s="173">
        <v>2.0600000000000001</v>
      </c>
      <c r="J125" s="173">
        <f>ROUND(I125*H125,2)</f>
        <v>32.630000000000003</v>
      </c>
      <c r="K125" s="174"/>
      <c r="L125" s="31"/>
      <c r="M125" s="175" t="s">
        <v>1</v>
      </c>
      <c r="N125" s="176" t="s">
        <v>39</v>
      </c>
      <c r="O125" s="177">
        <v>0.027</v>
      </c>
      <c r="P125" s="177">
        <f>O125*H125</f>
        <v>0.42768</v>
      </c>
      <c r="Q125" s="177">
        <v>0</v>
      </c>
      <c r="R125" s="177">
        <f>Q125*H125</f>
        <v>0</v>
      </c>
      <c r="S125" s="177">
        <v>0</v>
      </c>
      <c r="T125" s="178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9" t="s">
        <v>115</v>
      </c>
      <c r="AT125" s="179" t="s">
        <v>111</v>
      </c>
      <c r="AU125" s="179" t="s">
        <v>116</v>
      </c>
      <c r="AY125" s="17" t="s">
        <v>109</v>
      </c>
      <c r="BE125" s="180">
        <f>IF(N125="základná",J125,0)</f>
        <v>0</v>
      </c>
      <c r="BF125" s="180">
        <f>IF(N125="znížená",J125,0)</f>
        <v>32.630000000000003</v>
      </c>
      <c r="BG125" s="180">
        <f>IF(N125="zákl. prenesená",J125,0)</f>
        <v>0</v>
      </c>
      <c r="BH125" s="180">
        <f>IF(N125="zníž. prenesená",J125,0)</f>
        <v>0</v>
      </c>
      <c r="BI125" s="180">
        <f>IF(N125="nulová",J125,0)</f>
        <v>0</v>
      </c>
      <c r="BJ125" s="17" t="s">
        <v>116</v>
      </c>
      <c r="BK125" s="180">
        <f>ROUND(I125*H125,2)</f>
        <v>32.630000000000003</v>
      </c>
      <c r="BL125" s="17" t="s">
        <v>115</v>
      </c>
      <c r="BM125" s="179" t="s">
        <v>122</v>
      </c>
    </row>
    <row r="126" s="2" customFormat="1" ht="24.15" customHeight="1">
      <c r="A126" s="30"/>
      <c r="B126" s="167"/>
      <c r="C126" s="168" t="s">
        <v>123</v>
      </c>
      <c r="D126" s="168" t="s">
        <v>111</v>
      </c>
      <c r="E126" s="169" t="s">
        <v>124</v>
      </c>
      <c r="F126" s="170" t="s">
        <v>125</v>
      </c>
      <c r="G126" s="171" t="s">
        <v>114</v>
      </c>
      <c r="H126" s="172">
        <v>15.84</v>
      </c>
      <c r="I126" s="173">
        <v>9.1199999999999992</v>
      </c>
      <c r="J126" s="173">
        <f>ROUND(I126*H126,2)</f>
        <v>144.46000000000001</v>
      </c>
      <c r="K126" s="174"/>
      <c r="L126" s="31"/>
      <c r="M126" s="175" t="s">
        <v>1</v>
      </c>
      <c r="N126" s="176" t="s">
        <v>39</v>
      </c>
      <c r="O126" s="177">
        <v>0.61699999999999999</v>
      </c>
      <c r="P126" s="177">
        <f>O126*H126</f>
        <v>9.7732799999999997</v>
      </c>
      <c r="Q126" s="177">
        <v>0</v>
      </c>
      <c r="R126" s="177">
        <f>Q126*H126</f>
        <v>0</v>
      </c>
      <c r="S126" s="177">
        <v>0</v>
      </c>
      <c r="T126" s="178">
        <f>S126*H126</f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9" t="s">
        <v>115</v>
      </c>
      <c r="AT126" s="179" t="s">
        <v>111</v>
      </c>
      <c r="AU126" s="179" t="s">
        <v>116</v>
      </c>
      <c r="AY126" s="17" t="s">
        <v>109</v>
      </c>
      <c r="BE126" s="180">
        <f>IF(N126="základná",J126,0)</f>
        <v>0</v>
      </c>
      <c r="BF126" s="180">
        <f>IF(N126="znížená",J126,0)</f>
        <v>144.46000000000001</v>
      </c>
      <c r="BG126" s="180">
        <f>IF(N126="zákl. prenesená",J126,0)</f>
        <v>0</v>
      </c>
      <c r="BH126" s="180">
        <f>IF(N126="zníž. prenesená",J126,0)</f>
        <v>0</v>
      </c>
      <c r="BI126" s="180">
        <f>IF(N126="nulová",J126,0)</f>
        <v>0</v>
      </c>
      <c r="BJ126" s="17" t="s">
        <v>116</v>
      </c>
      <c r="BK126" s="180">
        <f>ROUND(I126*H126,2)</f>
        <v>144.46000000000001</v>
      </c>
      <c r="BL126" s="17" t="s">
        <v>115</v>
      </c>
      <c r="BM126" s="179" t="s">
        <v>126</v>
      </c>
    </row>
    <row r="127" s="2" customFormat="1" ht="24.15" customHeight="1">
      <c r="A127" s="30"/>
      <c r="B127" s="167"/>
      <c r="C127" s="168" t="s">
        <v>115</v>
      </c>
      <c r="D127" s="168" t="s">
        <v>111</v>
      </c>
      <c r="E127" s="169" t="s">
        <v>127</v>
      </c>
      <c r="F127" s="170" t="s">
        <v>128</v>
      </c>
      <c r="G127" s="171" t="s">
        <v>114</v>
      </c>
      <c r="H127" s="172">
        <v>15.84</v>
      </c>
      <c r="I127" s="173">
        <v>28.710000000000001</v>
      </c>
      <c r="J127" s="173">
        <f>ROUND(I127*H127,2)</f>
        <v>454.76999999999998</v>
      </c>
      <c r="K127" s="174"/>
      <c r="L127" s="31"/>
      <c r="M127" s="175" t="s">
        <v>1</v>
      </c>
      <c r="N127" s="176" t="s">
        <v>39</v>
      </c>
      <c r="O127" s="177">
        <v>2.0630000000000002</v>
      </c>
      <c r="P127" s="177">
        <f>O127*H127</f>
        <v>32.67792</v>
      </c>
      <c r="Q127" s="177">
        <v>0</v>
      </c>
      <c r="R127" s="177">
        <f>Q127*H127</f>
        <v>0</v>
      </c>
      <c r="S127" s="177">
        <v>0</v>
      </c>
      <c r="T127" s="178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9" t="s">
        <v>115</v>
      </c>
      <c r="AT127" s="179" t="s">
        <v>111</v>
      </c>
      <c r="AU127" s="179" t="s">
        <v>116</v>
      </c>
      <c r="AY127" s="17" t="s">
        <v>109</v>
      </c>
      <c r="BE127" s="180">
        <f>IF(N127="základná",J127,0)</f>
        <v>0</v>
      </c>
      <c r="BF127" s="180">
        <f>IF(N127="znížená",J127,0)</f>
        <v>454.76999999999998</v>
      </c>
      <c r="BG127" s="180">
        <f>IF(N127="zákl. prenesená",J127,0)</f>
        <v>0</v>
      </c>
      <c r="BH127" s="180">
        <f>IF(N127="zníž. prenesená",J127,0)</f>
        <v>0</v>
      </c>
      <c r="BI127" s="180">
        <f>IF(N127="nulová",J127,0)</f>
        <v>0</v>
      </c>
      <c r="BJ127" s="17" t="s">
        <v>116</v>
      </c>
      <c r="BK127" s="180">
        <f>ROUND(I127*H127,2)</f>
        <v>454.76999999999998</v>
      </c>
      <c r="BL127" s="17" t="s">
        <v>115</v>
      </c>
      <c r="BM127" s="179" t="s">
        <v>129</v>
      </c>
    </row>
    <row r="128" s="12" customFormat="1" ht="22.8" customHeight="1">
      <c r="A128" s="12"/>
      <c r="B128" s="155"/>
      <c r="C128" s="12"/>
      <c r="D128" s="156" t="s">
        <v>72</v>
      </c>
      <c r="E128" s="165" t="s">
        <v>130</v>
      </c>
      <c r="F128" s="165" t="s">
        <v>131</v>
      </c>
      <c r="G128" s="12"/>
      <c r="H128" s="12"/>
      <c r="I128" s="12"/>
      <c r="J128" s="166">
        <f>BK128</f>
        <v>1619.03</v>
      </c>
      <c r="K128" s="12"/>
      <c r="L128" s="155"/>
      <c r="M128" s="159"/>
      <c r="N128" s="160"/>
      <c r="O128" s="160"/>
      <c r="P128" s="161">
        <f>SUM(P129:P134)</f>
        <v>14.494040000000002</v>
      </c>
      <c r="Q128" s="160"/>
      <c r="R128" s="161">
        <f>SUM(R129:R134)</f>
        <v>19.365290560000002</v>
      </c>
      <c r="S128" s="160"/>
      <c r="T128" s="162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81</v>
      </c>
      <c r="AT128" s="163" t="s">
        <v>72</v>
      </c>
      <c r="AU128" s="163" t="s">
        <v>81</v>
      </c>
      <c r="AY128" s="156" t="s">
        <v>109</v>
      </c>
      <c r="BK128" s="164">
        <f>SUM(BK129:BK134)</f>
        <v>1619.03</v>
      </c>
    </row>
    <row r="129" s="2" customFormat="1" ht="33" customHeight="1">
      <c r="A129" s="30"/>
      <c r="B129" s="167"/>
      <c r="C129" s="168" t="s">
        <v>132</v>
      </c>
      <c r="D129" s="168" t="s">
        <v>111</v>
      </c>
      <c r="E129" s="169" t="s">
        <v>133</v>
      </c>
      <c r="F129" s="170" t="s">
        <v>134</v>
      </c>
      <c r="G129" s="171" t="s">
        <v>114</v>
      </c>
      <c r="H129" s="172">
        <v>3.0800000000000001</v>
      </c>
      <c r="I129" s="173">
        <v>136.41</v>
      </c>
      <c r="J129" s="173">
        <f>ROUND(I129*H129,2)</f>
        <v>420.13999999999999</v>
      </c>
      <c r="K129" s="174"/>
      <c r="L129" s="31"/>
      <c r="M129" s="175" t="s">
        <v>1</v>
      </c>
      <c r="N129" s="176" t="s">
        <v>39</v>
      </c>
      <c r="O129" s="177">
        <v>1.363</v>
      </c>
      <c r="P129" s="177">
        <f>O129*H129</f>
        <v>4.1980399999999998</v>
      </c>
      <c r="Q129" s="177">
        <v>2.2151320000000001</v>
      </c>
      <c r="R129" s="177">
        <f>Q129*H129</f>
        <v>6.8226065600000005</v>
      </c>
      <c r="S129" s="177">
        <v>0</v>
      </c>
      <c r="T129" s="178">
        <f>S129*H129</f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9" t="s">
        <v>115</v>
      </c>
      <c r="AT129" s="179" t="s">
        <v>111</v>
      </c>
      <c r="AU129" s="179" t="s">
        <v>116</v>
      </c>
      <c r="AY129" s="17" t="s">
        <v>109</v>
      </c>
      <c r="BE129" s="180">
        <f>IF(N129="základná",J129,0)</f>
        <v>0</v>
      </c>
      <c r="BF129" s="180">
        <f>IF(N129="znížená",J129,0)</f>
        <v>420.13999999999999</v>
      </c>
      <c r="BG129" s="180">
        <f>IF(N129="zákl. prenesená",J129,0)</f>
        <v>0</v>
      </c>
      <c r="BH129" s="180">
        <f>IF(N129="zníž. prenesená",J129,0)</f>
        <v>0</v>
      </c>
      <c r="BI129" s="180">
        <f>IF(N129="nulová",J129,0)</f>
        <v>0</v>
      </c>
      <c r="BJ129" s="17" t="s">
        <v>116</v>
      </c>
      <c r="BK129" s="180">
        <f>ROUND(I129*H129,2)</f>
        <v>420.13999999999999</v>
      </c>
      <c r="BL129" s="17" t="s">
        <v>115</v>
      </c>
      <c r="BM129" s="179" t="s">
        <v>135</v>
      </c>
    </row>
    <row r="130" s="13" customFormat="1">
      <c r="A130" s="13"/>
      <c r="B130" s="181"/>
      <c r="C130" s="13"/>
      <c r="D130" s="182" t="s">
        <v>118</v>
      </c>
      <c r="E130" s="183" t="s">
        <v>1</v>
      </c>
      <c r="F130" s="184" t="s">
        <v>136</v>
      </c>
      <c r="G130" s="13"/>
      <c r="H130" s="185">
        <v>3.0800000000000001</v>
      </c>
      <c r="I130" s="13"/>
      <c r="J130" s="13"/>
      <c r="K130" s="13"/>
      <c r="L130" s="181"/>
      <c r="M130" s="186"/>
      <c r="N130" s="187"/>
      <c r="O130" s="187"/>
      <c r="P130" s="187"/>
      <c r="Q130" s="187"/>
      <c r="R130" s="187"/>
      <c r="S130" s="187"/>
      <c r="T130" s="18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3" t="s">
        <v>118</v>
      </c>
      <c r="AU130" s="183" t="s">
        <v>116</v>
      </c>
      <c r="AV130" s="13" t="s">
        <v>116</v>
      </c>
      <c r="AW130" s="13" t="s">
        <v>29</v>
      </c>
      <c r="AX130" s="13" t="s">
        <v>73</v>
      </c>
      <c r="AY130" s="183" t="s">
        <v>109</v>
      </c>
    </row>
    <row r="131" s="14" customFormat="1">
      <c r="A131" s="14"/>
      <c r="B131" s="189"/>
      <c r="C131" s="14"/>
      <c r="D131" s="182" t="s">
        <v>118</v>
      </c>
      <c r="E131" s="190" t="s">
        <v>1</v>
      </c>
      <c r="F131" s="191" t="s">
        <v>137</v>
      </c>
      <c r="G131" s="14"/>
      <c r="H131" s="192">
        <v>3.0800000000000001</v>
      </c>
      <c r="I131" s="14"/>
      <c r="J131" s="14"/>
      <c r="K131" s="14"/>
      <c r="L131" s="189"/>
      <c r="M131" s="193"/>
      <c r="N131" s="194"/>
      <c r="O131" s="194"/>
      <c r="P131" s="194"/>
      <c r="Q131" s="194"/>
      <c r="R131" s="194"/>
      <c r="S131" s="194"/>
      <c r="T131" s="19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0" t="s">
        <v>118</v>
      </c>
      <c r="AU131" s="190" t="s">
        <v>116</v>
      </c>
      <c r="AV131" s="14" t="s">
        <v>115</v>
      </c>
      <c r="AW131" s="14" t="s">
        <v>29</v>
      </c>
      <c r="AX131" s="14" t="s">
        <v>81</v>
      </c>
      <c r="AY131" s="190" t="s">
        <v>109</v>
      </c>
    </row>
    <row r="132" s="2" customFormat="1" ht="24.15" customHeight="1">
      <c r="A132" s="30"/>
      <c r="B132" s="167"/>
      <c r="C132" s="168" t="s">
        <v>78</v>
      </c>
      <c r="D132" s="168" t="s">
        <v>111</v>
      </c>
      <c r="E132" s="169" t="s">
        <v>138</v>
      </c>
      <c r="F132" s="170" t="s">
        <v>139</v>
      </c>
      <c r="G132" s="171" t="s">
        <v>140</v>
      </c>
      <c r="H132" s="172">
        <v>44</v>
      </c>
      <c r="I132" s="173">
        <v>11.970000000000001</v>
      </c>
      <c r="J132" s="173">
        <f>ROUND(I132*H132,2)</f>
        <v>526.67999999999995</v>
      </c>
      <c r="K132" s="174"/>
      <c r="L132" s="31"/>
      <c r="M132" s="175" t="s">
        <v>1</v>
      </c>
      <c r="N132" s="176" t="s">
        <v>39</v>
      </c>
      <c r="O132" s="177">
        <v>0.23400000000000001</v>
      </c>
      <c r="P132" s="177">
        <f>O132*H132</f>
        <v>10.296000000000001</v>
      </c>
      <c r="Q132" s="177">
        <v>0.15906100000000001</v>
      </c>
      <c r="R132" s="177">
        <f>Q132*H132</f>
        <v>6.9986840000000008</v>
      </c>
      <c r="S132" s="177">
        <v>0</v>
      </c>
      <c r="T132" s="178">
        <f>S132*H132</f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9" t="s">
        <v>115</v>
      </c>
      <c r="AT132" s="179" t="s">
        <v>111</v>
      </c>
      <c r="AU132" s="179" t="s">
        <v>116</v>
      </c>
      <c r="AY132" s="17" t="s">
        <v>109</v>
      </c>
      <c r="BE132" s="180">
        <f>IF(N132="základná",J132,0)</f>
        <v>0</v>
      </c>
      <c r="BF132" s="180">
        <f>IF(N132="znížená",J132,0)</f>
        <v>526.67999999999995</v>
      </c>
      <c r="BG132" s="180">
        <f>IF(N132="zákl. prenesená",J132,0)</f>
        <v>0</v>
      </c>
      <c r="BH132" s="180">
        <f>IF(N132="zníž. prenesená",J132,0)</f>
        <v>0</v>
      </c>
      <c r="BI132" s="180">
        <f>IF(N132="nulová",J132,0)</f>
        <v>0</v>
      </c>
      <c r="BJ132" s="17" t="s">
        <v>116</v>
      </c>
      <c r="BK132" s="180">
        <f>ROUND(I132*H132,2)</f>
        <v>526.67999999999995</v>
      </c>
      <c r="BL132" s="17" t="s">
        <v>115</v>
      </c>
      <c r="BM132" s="179" t="s">
        <v>141</v>
      </c>
    </row>
    <row r="133" s="2" customFormat="1" ht="16.5" customHeight="1">
      <c r="A133" s="30"/>
      <c r="B133" s="167"/>
      <c r="C133" s="196" t="s">
        <v>142</v>
      </c>
      <c r="D133" s="196" t="s">
        <v>143</v>
      </c>
      <c r="E133" s="197" t="s">
        <v>144</v>
      </c>
      <c r="F133" s="198" t="s">
        <v>145</v>
      </c>
      <c r="G133" s="199" t="s">
        <v>146</v>
      </c>
      <c r="H133" s="200">
        <v>46.200000000000003</v>
      </c>
      <c r="I133" s="201">
        <v>14.550000000000001</v>
      </c>
      <c r="J133" s="201">
        <f>ROUND(I133*H133,2)</f>
        <v>672.21000000000004</v>
      </c>
      <c r="K133" s="202"/>
      <c r="L133" s="203"/>
      <c r="M133" s="204" t="s">
        <v>1</v>
      </c>
      <c r="N133" s="205" t="s">
        <v>39</v>
      </c>
      <c r="O133" s="177">
        <v>0</v>
      </c>
      <c r="P133" s="177">
        <f>O133*H133</f>
        <v>0</v>
      </c>
      <c r="Q133" s="177">
        <v>0.12</v>
      </c>
      <c r="R133" s="177">
        <f>Q133*H133</f>
        <v>5.5440000000000005</v>
      </c>
      <c r="S133" s="177">
        <v>0</v>
      </c>
      <c r="T133" s="178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9" t="s">
        <v>147</v>
      </c>
      <c r="AT133" s="179" t="s">
        <v>143</v>
      </c>
      <c r="AU133" s="179" t="s">
        <v>116</v>
      </c>
      <c r="AY133" s="17" t="s">
        <v>109</v>
      </c>
      <c r="BE133" s="180">
        <f>IF(N133="základná",J133,0)</f>
        <v>0</v>
      </c>
      <c r="BF133" s="180">
        <f>IF(N133="znížená",J133,0)</f>
        <v>672.21000000000004</v>
      </c>
      <c r="BG133" s="180">
        <f>IF(N133="zákl. prenesená",J133,0)</f>
        <v>0</v>
      </c>
      <c r="BH133" s="180">
        <f>IF(N133="zníž. prenesená",J133,0)</f>
        <v>0</v>
      </c>
      <c r="BI133" s="180">
        <f>IF(N133="nulová",J133,0)</f>
        <v>0</v>
      </c>
      <c r="BJ133" s="17" t="s">
        <v>116</v>
      </c>
      <c r="BK133" s="180">
        <f>ROUND(I133*H133,2)</f>
        <v>672.21000000000004</v>
      </c>
      <c r="BL133" s="17" t="s">
        <v>115</v>
      </c>
      <c r="BM133" s="179" t="s">
        <v>148</v>
      </c>
    </row>
    <row r="134" s="13" customFormat="1">
      <c r="A134" s="13"/>
      <c r="B134" s="181"/>
      <c r="C134" s="13"/>
      <c r="D134" s="182" t="s">
        <v>118</v>
      </c>
      <c r="E134" s="183" t="s">
        <v>1</v>
      </c>
      <c r="F134" s="184" t="s">
        <v>149</v>
      </c>
      <c r="G134" s="13"/>
      <c r="H134" s="185">
        <v>46.200000000000003</v>
      </c>
      <c r="I134" s="13"/>
      <c r="J134" s="13"/>
      <c r="K134" s="13"/>
      <c r="L134" s="181"/>
      <c r="M134" s="186"/>
      <c r="N134" s="187"/>
      <c r="O134" s="187"/>
      <c r="P134" s="187"/>
      <c r="Q134" s="187"/>
      <c r="R134" s="187"/>
      <c r="S134" s="187"/>
      <c r="T134" s="18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3" t="s">
        <v>118</v>
      </c>
      <c r="AU134" s="183" t="s">
        <v>116</v>
      </c>
      <c r="AV134" s="13" t="s">
        <v>116</v>
      </c>
      <c r="AW134" s="13" t="s">
        <v>29</v>
      </c>
      <c r="AX134" s="13" t="s">
        <v>81</v>
      </c>
      <c r="AY134" s="183" t="s">
        <v>109</v>
      </c>
    </row>
    <row r="135" s="12" customFormat="1" ht="22.8" customHeight="1">
      <c r="A135" s="12"/>
      <c r="B135" s="155"/>
      <c r="C135" s="12"/>
      <c r="D135" s="156" t="s">
        <v>72</v>
      </c>
      <c r="E135" s="165" t="s">
        <v>150</v>
      </c>
      <c r="F135" s="165" t="s">
        <v>151</v>
      </c>
      <c r="G135" s="12"/>
      <c r="H135" s="12"/>
      <c r="I135" s="12"/>
      <c r="J135" s="166">
        <f>BK135</f>
        <v>275.94999999999999</v>
      </c>
      <c r="K135" s="12"/>
      <c r="L135" s="155"/>
      <c r="M135" s="159"/>
      <c r="N135" s="160"/>
      <c r="O135" s="160"/>
      <c r="P135" s="161">
        <f>SUM(P136:P137)</f>
        <v>7.165049999999999</v>
      </c>
      <c r="Q135" s="160"/>
      <c r="R135" s="161">
        <f>SUM(R136:R137)</f>
        <v>0</v>
      </c>
      <c r="S135" s="160"/>
      <c r="T135" s="162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81</v>
      </c>
      <c r="AT135" s="163" t="s">
        <v>72</v>
      </c>
      <c r="AU135" s="163" t="s">
        <v>81</v>
      </c>
      <c r="AY135" s="156" t="s">
        <v>109</v>
      </c>
      <c r="BK135" s="164">
        <f>SUM(BK136:BK137)</f>
        <v>275.94999999999999</v>
      </c>
    </row>
    <row r="136" s="2" customFormat="1" ht="33" customHeight="1">
      <c r="A136" s="30"/>
      <c r="B136" s="167"/>
      <c r="C136" s="168" t="s">
        <v>147</v>
      </c>
      <c r="D136" s="168" t="s">
        <v>111</v>
      </c>
      <c r="E136" s="169" t="s">
        <v>152</v>
      </c>
      <c r="F136" s="170" t="s">
        <v>153</v>
      </c>
      <c r="G136" s="171" t="s">
        <v>154</v>
      </c>
      <c r="H136" s="172">
        <v>19.364999999999998</v>
      </c>
      <c r="I136" s="173">
        <v>10.789999999999999</v>
      </c>
      <c r="J136" s="173">
        <f>ROUND(I136*H136,2)</f>
        <v>208.94999999999999</v>
      </c>
      <c r="K136" s="174"/>
      <c r="L136" s="31"/>
      <c r="M136" s="175" t="s">
        <v>1</v>
      </c>
      <c r="N136" s="176" t="s">
        <v>39</v>
      </c>
      <c r="O136" s="177">
        <v>0.309</v>
      </c>
      <c r="P136" s="177">
        <f>O136*H136</f>
        <v>5.9837849999999992</v>
      </c>
      <c r="Q136" s="177">
        <v>0</v>
      </c>
      <c r="R136" s="177">
        <f>Q136*H136</f>
        <v>0</v>
      </c>
      <c r="S136" s="177">
        <v>0</v>
      </c>
      <c r="T136" s="178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9" t="s">
        <v>115</v>
      </c>
      <c r="AT136" s="179" t="s">
        <v>111</v>
      </c>
      <c r="AU136" s="179" t="s">
        <v>116</v>
      </c>
      <c r="AY136" s="17" t="s">
        <v>109</v>
      </c>
      <c r="BE136" s="180">
        <f>IF(N136="základná",J136,0)</f>
        <v>0</v>
      </c>
      <c r="BF136" s="180">
        <f>IF(N136="znížená",J136,0)</f>
        <v>208.94999999999999</v>
      </c>
      <c r="BG136" s="180">
        <f>IF(N136="zákl. prenesená",J136,0)</f>
        <v>0</v>
      </c>
      <c r="BH136" s="180">
        <f>IF(N136="zníž. prenesená",J136,0)</f>
        <v>0</v>
      </c>
      <c r="BI136" s="180">
        <f>IF(N136="nulová",J136,0)</f>
        <v>0</v>
      </c>
      <c r="BJ136" s="17" t="s">
        <v>116</v>
      </c>
      <c r="BK136" s="180">
        <f>ROUND(I136*H136,2)</f>
        <v>208.94999999999999</v>
      </c>
      <c r="BL136" s="17" t="s">
        <v>115</v>
      </c>
      <c r="BM136" s="179" t="s">
        <v>155</v>
      </c>
    </row>
    <row r="137" s="2" customFormat="1" ht="55.5" customHeight="1">
      <c r="A137" s="30"/>
      <c r="B137" s="167"/>
      <c r="C137" s="168" t="s">
        <v>130</v>
      </c>
      <c r="D137" s="168" t="s">
        <v>111</v>
      </c>
      <c r="E137" s="169" t="s">
        <v>156</v>
      </c>
      <c r="F137" s="170" t="s">
        <v>157</v>
      </c>
      <c r="G137" s="171" t="s">
        <v>154</v>
      </c>
      <c r="H137" s="172">
        <v>19.364999999999998</v>
      </c>
      <c r="I137" s="173">
        <v>3.46</v>
      </c>
      <c r="J137" s="173">
        <f>ROUND(I137*H137,2)</f>
        <v>67</v>
      </c>
      <c r="K137" s="174"/>
      <c r="L137" s="31"/>
      <c r="M137" s="206" t="s">
        <v>1</v>
      </c>
      <c r="N137" s="207" t="s">
        <v>39</v>
      </c>
      <c r="O137" s="208">
        <v>0.060999999999999999</v>
      </c>
      <c r="P137" s="208">
        <f>O137*H137</f>
        <v>1.1812649999999998</v>
      </c>
      <c r="Q137" s="208">
        <v>0</v>
      </c>
      <c r="R137" s="208">
        <f>Q137*H137</f>
        <v>0</v>
      </c>
      <c r="S137" s="208">
        <v>0</v>
      </c>
      <c r="T137" s="209">
        <f>S137*H137</f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9" t="s">
        <v>115</v>
      </c>
      <c r="AT137" s="179" t="s">
        <v>111</v>
      </c>
      <c r="AU137" s="179" t="s">
        <v>116</v>
      </c>
      <c r="AY137" s="17" t="s">
        <v>109</v>
      </c>
      <c r="BE137" s="180">
        <f>IF(N137="základná",J137,0)</f>
        <v>0</v>
      </c>
      <c r="BF137" s="180">
        <f>IF(N137="znížená",J137,0)</f>
        <v>67</v>
      </c>
      <c r="BG137" s="180">
        <f>IF(N137="zákl. prenesená",J137,0)</f>
        <v>0</v>
      </c>
      <c r="BH137" s="180">
        <f>IF(N137="zníž. prenesená",J137,0)</f>
        <v>0</v>
      </c>
      <c r="BI137" s="180">
        <f>IF(N137="nulová",J137,0)</f>
        <v>0</v>
      </c>
      <c r="BJ137" s="17" t="s">
        <v>116</v>
      </c>
      <c r="BK137" s="180">
        <f>ROUND(I137*H137,2)</f>
        <v>67</v>
      </c>
      <c r="BL137" s="17" t="s">
        <v>115</v>
      </c>
      <c r="BM137" s="179" t="s">
        <v>158</v>
      </c>
    </row>
    <row r="138" s="2" customFormat="1" ht="6.96" customHeight="1">
      <c r="A138" s="30"/>
      <c r="B138" s="56"/>
      <c r="C138" s="57"/>
      <c r="D138" s="57"/>
      <c r="E138" s="57"/>
      <c r="F138" s="57"/>
      <c r="G138" s="57"/>
      <c r="H138" s="57"/>
      <c r="I138" s="57"/>
      <c r="J138" s="57"/>
      <c r="K138" s="57"/>
      <c r="L138" s="31"/>
      <c r="M138" s="30"/>
      <c r="O138" s="30"/>
      <c r="P138" s="30"/>
      <c r="Q138" s="30"/>
      <c r="R138" s="30"/>
      <c r="S138" s="30"/>
      <c r="T138" s="30"/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</row>
  </sheetData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TOSHIBA2\Toshiba2</dc:creator>
  <cp:lastModifiedBy>TOSHIBA2\Toshiba2</cp:lastModifiedBy>
  <dcterms:created xsi:type="dcterms:W3CDTF">2023-05-05T08:31:20Z</dcterms:created>
  <dcterms:modified xsi:type="dcterms:W3CDTF">2023-05-05T08:31:22Z</dcterms:modified>
</cp:coreProperties>
</file>